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89275C97-EEB7-495B-B864-7865D6A3D138}" xr6:coauthVersionLast="47" xr6:coauthVersionMax="47" xr10:uidLastSave="{00000000-0000-0000-0000-000000000000}"/>
  <bookViews>
    <workbookView xWindow="4420" yWindow="240" windowWidth="24940" windowHeight="20330" activeTab="4" xr2:uid="{00000000-000D-0000-FFFF-FFFF00000000}"/>
  </bookViews>
  <sheets>
    <sheet name="Price Proposal" sheetId="4" r:id="rId1"/>
    <sheet name="Prelude XL" sheetId="3" r:id="rId2"/>
    <sheet name="Grid Suprafine" sheetId="5" r:id="rId3"/>
    <sheet name="Silhoutte Grid" sheetId="6" r:id="rId4"/>
    <sheet name="Silhoutte Grid 18 Reveal" sheetId="9" r:id="rId5"/>
    <sheet name="Drywall Grid" sheetId="7" r:id="rId6"/>
    <sheet name="Interlude XL Grid" sheetId="8" r:id="rId7"/>
  </sheets>
  <definedNames>
    <definedName name="_xlnm.Print_Area" localSheetId="5">'Drywall Grid'!$A$1:$J$40</definedName>
    <definedName name="_xlnm.Print_Area" localSheetId="2">'Grid Suprafine'!$A$1:$J$40</definedName>
    <definedName name="_xlnm.Print_Area" localSheetId="6">'Interlude XL Grid'!$A$1:$J$40</definedName>
    <definedName name="_xlnm.Print_Area" localSheetId="1">'Prelude XL'!$A$1:$J$39</definedName>
    <definedName name="_xlnm.Print_Area" localSheetId="0">'Price Proposal'!$B$2:$E$42</definedName>
    <definedName name="_xlnm.Print_Area" localSheetId="3">'Silhoutte Grid'!$A$1:$J$40</definedName>
    <definedName name="_xlnm.Print_Area" localSheetId="4">'Silhoutte Grid 18 Reveal'!$A$1:$J$40</definedName>
  </definedNames>
  <calcPr calcId="181029"/>
</workbook>
</file>

<file path=xl/calcChain.xml><?xml version="1.0" encoding="utf-8"?>
<calcChain xmlns="http://schemas.openxmlformats.org/spreadsheetml/2006/main">
  <c r="D31" i="9" l="1"/>
  <c r="D30" i="9"/>
  <c r="D29" i="9"/>
  <c r="D28" i="9"/>
  <c r="D27" i="9"/>
  <c r="A27" i="9"/>
  <c r="I23" i="9"/>
  <c r="D23" i="9"/>
  <c r="J23" i="9" s="1"/>
  <c r="I22" i="9"/>
  <c r="D22" i="9"/>
  <c r="E22" i="9" s="1"/>
  <c r="I21" i="9"/>
  <c r="F21" i="9"/>
  <c r="G21" i="9" s="1"/>
  <c r="H21" i="9" s="1"/>
  <c r="E21" i="9"/>
  <c r="D21" i="9"/>
  <c r="J21" i="9" s="1"/>
  <c r="I20" i="9"/>
  <c r="F20" i="9"/>
  <c r="G20" i="9" s="1"/>
  <c r="H20" i="9" s="1"/>
  <c r="D20" i="9"/>
  <c r="J20" i="9" s="1"/>
  <c r="I19" i="9"/>
  <c r="D19" i="9"/>
  <c r="F19" i="9" s="1"/>
  <c r="G19" i="9" s="1"/>
  <c r="H19" i="9" s="1"/>
  <c r="I18" i="9"/>
  <c r="D18" i="9"/>
  <c r="F18" i="9" s="1"/>
  <c r="G18" i="9" s="1"/>
  <c r="H18" i="9" s="1"/>
  <c r="I17" i="9"/>
  <c r="I24" i="9" s="1"/>
  <c r="B31" i="9" s="1"/>
  <c r="D17" i="9"/>
  <c r="E17" i="9" s="1"/>
  <c r="I16" i="9"/>
  <c r="D16" i="9"/>
  <c r="F16" i="9" s="1"/>
  <c r="G16" i="9" s="1"/>
  <c r="H16" i="9" s="1"/>
  <c r="I15" i="9"/>
  <c r="F15" i="9"/>
  <c r="G15" i="9" s="1"/>
  <c r="H15" i="9" s="1"/>
  <c r="E15" i="9"/>
  <c r="D15" i="9"/>
  <c r="J15" i="9" s="1"/>
  <c r="I14" i="9"/>
  <c r="F14" i="9"/>
  <c r="G14" i="9" s="1"/>
  <c r="D14" i="9"/>
  <c r="E14" i="9" s="1"/>
  <c r="D10" i="9"/>
  <c r="E20" i="9" s="1"/>
  <c r="I8" i="9"/>
  <c r="A8" i="9"/>
  <c r="E41" i="6"/>
  <c r="D30" i="8"/>
  <c r="D31" i="8"/>
  <c r="D29" i="8"/>
  <c r="D28" i="8"/>
  <c r="D27" i="8"/>
  <c r="A27" i="8"/>
  <c r="I23" i="8"/>
  <c r="D23" i="8"/>
  <c r="J23" i="8" s="1"/>
  <c r="I22" i="8"/>
  <c r="E22" i="8"/>
  <c r="D22" i="8"/>
  <c r="J22" i="8" s="1"/>
  <c r="I21" i="8"/>
  <c r="F21" i="8"/>
  <c r="G21" i="8" s="1"/>
  <c r="H21" i="8" s="1"/>
  <c r="D21" i="8"/>
  <c r="J21" i="8" s="1"/>
  <c r="I20" i="8"/>
  <c r="G20" i="8"/>
  <c r="H20" i="8" s="1"/>
  <c r="F20" i="8"/>
  <c r="D20" i="8"/>
  <c r="J20" i="8" s="1"/>
  <c r="I19" i="8"/>
  <c r="D19" i="8"/>
  <c r="F19" i="8" s="1"/>
  <c r="G19" i="8" s="1"/>
  <c r="H19" i="8" s="1"/>
  <c r="I18" i="8"/>
  <c r="D18" i="8"/>
  <c r="E18" i="8" s="1"/>
  <c r="I17" i="8"/>
  <c r="D17" i="8"/>
  <c r="F17" i="8" s="1"/>
  <c r="G17" i="8" s="1"/>
  <c r="H17" i="8" s="1"/>
  <c r="I16" i="8"/>
  <c r="F16" i="8"/>
  <c r="G16" i="8" s="1"/>
  <c r="H16" i="8" s="1"/>
  <c r="E16" i="8"/>
  <c r="D16" i="8"/>
  <c r="J16" i="8" s="1"/>
  <c r="I15" i="8"/>
  <c r="F15" i="8"/>
  <c r="G15" i="8" s="1"/>
  <c r="H15" i="8" s="1"/>
  <c r="D15" i="8"/>
  <c r="J15" i="8" s="1"/>
  <c r="I14" i="8"/>
  <c r="I24" i="8" s="1"/>
  <c r="B31" i="8" s="1"/>
  <c r="F14" i="8"/>
  <c r="D14" i="8"/>
  <c r="E14" i="8" s="1"/>
  <c r="D10" i="8"/>
  <c r="E21" i="8" s="1"/>
  <c r="I8" i="8"/>
  <c r="A8" i="8"/>
  <c r="D20" i="3"/>
  <c r="G14" i="7"/>
  <c r="I8" i="5"/>
  <c r="P8" i="3"/>
  <c r="Q8" i="3" s="1"/>
  <c r="H31" i="9" l="1"/>
  <c r="J31" i="9" s="1"/>
  <c r="E31" i="9"/>
  <c r="H14" i="9"/>
  <c r="F22" i="9"/>
  <c r="G22" i="9" s="1"/>
  <c r="H22" i="9" s="1"/>
  <c r="E23" i="9"/>
  <c r="D24" i="9"/>
  <c r="E38" i="9" s="1"/>
  <c r="J17" i="9"/>
  <c r="J18" i="9"/>
  <c r="F17" i="9"/>
  <c r="G17" i="9" s="1"/>
  <c r="H17" i="9" s="1"/>
  <c r="E18" i="9"/>
  <c r="E24" i="9" s="1"/>
  <c r="B27" i="9" s="1"/>
  <c r="J19" i="9"/>
  <c r="F23" i="9"/>
  <c r="G23" i="9" s="1"/>
  <c r="H23" i="9" s="1"/>
  <c r="J16" i="9"/>
  <c r="J22" i="9"/>
  <c r="J14" i="9"/>
  <c r="E19" i="9"/>
  <c r="E16" i="9"/>
  <c r="H31" i="8"/>
  <c r="J31" i="8" s="1"/>
  <c r="E31" i="8"/>
  <c r="F22" i="8"/>
  <c r="G22" i="8" s="1"/>
  <c r="H22" i="8" s="1"/>
  <c r="E23" i="8"/>
  <c r="D24" i="8"/>
  <c r="E38" i="8" s="1"/>
  <c r="E17" i="8"/>
  <c r="J18" i="8"/>
  <c r="F23" i="8"/>
  <c r="G23" i="8" s="1"/>
  <c r="H23" i="8" s="1"/>
  <c r="G14" i="8"/>
  <c r="J17" i="8"/>
  <c r="F18" i="8"/>
  <c r="G18" i="8" s="1"/>
  <c r="H18" i="8" s="1"/>
  <c r="E19" i="8"/>
  <c r="E24" i="8" s="1"/>
  <c r="B27" i="8" s="1"/>
  <c r="J19" i="8"/>
  <c r="J14" i="8"/>
  <c r="J24" i="8" s="1"/>
  <c r="E32" i="8" s="1"/>
  <c r="E20" i="8"/>
  <c r="E15" i="8"/>
  <c r="D31" i="7"/>
  <c r="D30" i="7"/>
  <c r="D29" i="7"/>
  <c r="D28" i="7"/>
  <c r="D27" i="7"/>
  <c r="A27" i="7"/>
  <c r="I23" i="7"/>
  <c r="D23" i="7"/>
  <c r="J23" i="7" s="1"/>
  <c r="I22" i="7"/>
  <c r="D22" i="7"/>
  <c r="I21" i="7"/>
  <c r="D21" i="7"/>
  <c r="J21" i="7" s="1"/>
  <c r="I20" i="7"/>
  <c r="D20" i="7"/>
  <c r="I19" i="7"/>
  <c r="D19" i="7"/>
  <c r="J19" i="7" s="1"/>
  <c r="I18" i="7"/>
  <c r="D18" i="7"/>
  <c r="I17" i="7"/>
  <c r="D17" i="7"/>
  <c r="J17" i="7" s="1"/>
  <c r="I16" i="7"/>
  <c r="D16" i="7"/>
  <c r="I15" i="7"/>
  <c r="D15" i="7"/>
  <c r="J15" i="7" s="1"/>
  <c r="I14" i="7"/>
  <c r="I24" i="7" s="1"/>
  <c r="B31" i="7" s="1"/>
  <c r="D14" i="7"/>
  <c r="D10" i="7"/>
  <c r="I8" i="7"/>
  <c r="A8" i="7"/>
  <c r="H27" i="9" l="1"/>
  <c r="J27" i="9" s="1"/>
  <c r="E27" i="9"/>
  <c r="H24" i="9"/>
  <c r="B30" i="9" s="1"/>
  <c r="J24" i="9"/>
  <c r="E32" i="9" s="1"/>
  <c r="G24" i="9"/>
  <c r="B29" i="9" s="1"/>
  <c r="F24" i="9"/>
  <c r="B28" i="9" s="1"/>
  <c r="H27" i="8"/>
  <c r="J27" i="8" s="1"/>
  <c r="E27" i="8"/>
  <c r="G24" i="8"/>
  <c r="B29" i="8" s="1"/>
  <c r="H14" i="8"/>
  <c r="H24" i="8" s="1"/>
  <c r="B30" i="8" s="1"/>
  <c r="F24" i="8"/>
  <c r="B28" i="8" s="1"/>
  <c r="E21" i="7"/>
  <c r="E15" i="7"/>
  <c r="E16" i="7"/>
  <c r="E19" i="7"/>
  <c r="E20" i="7"/>
  <c r="E23" i="7"/>
  <c r="E14" i="7"/>
  <c r="E17" i="7"/>
  <c r="E18" i="7"/>
  <c r="E22" i="7"/>
  <c r="H31" i="7"/>
  <c r="J31" i="7" s="1"/>
  <c r="E31" i="7"/>
  <c r="F14" i="7"/>
  <c r="J14" i="7"/>
  <c r="F16" i="7"/>
  <c r="G16" i="7" s="1"/>
  <c r="H16" i="7" s="1"/>
  <c r="J16" i="7"/>
  <c r="F18" i="7"/>
  <c r="G18" i="7" s="1"/>
  <c r="H18" i="7" s="1"/>
  <c r="J18" i="7"/>
  <c r="F20" i="7"/>
  <c r="G20" i="7" s="1"/>
  <c r="H20" i="7" s="1"/>
  <c r="J20" i="7"/>
  <c r="F22" i="7"/>
  <c r="G22" i="7" s="1"/>
  <c r="H22" i="7" s="1"/>
  <c r="J22" i="7"/>
  <c r="D24" i="7"/>
  <c r="E38" i="7" s="1"/>
  <c r="F15" i="7"/>
  <c r="F17" i="7"/>
  <c r="G17" i="7" s="1"/>
  <c r="H17" i="7" s="1"/>
  <c r="F19" i="7"/>
  <c r="G19" i="7" s="1"/>
  <c r="H19" i="7" s="1"/>
  <c r="F21" i="7"/>
  <c r="G21" i="7" s="1"/>
  <c r="H21" i="7" s="1"/>
  <c r="F23" i="7"/>
  <c r="G23" i="7" s="1"/>
  <c r="H23" i="7" s="1"/>
  <c r="D31" i="6"/>
  <c r="D30" i="6"/>
  <c r="D29" i="6"/>
  <c r="D28" i="6"/>
  <c r="D27" i="6"/>
  <c r="A27" i="6"/>
  <c r="I23" i="6"/>
  <c r="D23" i="6"/>
  <c r="J23" i="6" s="1"/>
  <c r="I22" i="6"/>
  <c r="D22" i="6"/>
  <c r="I21" i="6"/>
  <c r="D21" i="6"/>
  <c r="J21" i="6" s="1"/>
  <c r="I20" i="6"/>
  <c r="D20" i="6"/>
  <c r="I19" i="6"/>
  <c r="D19" i="6"/>
  <c r="J19" i="6" s="1"/>
  <c r="I18" i="6"/>
  <c r="D18" i="6"/>
  <c r="I17" i="6"/>
  <c r="D17" i="6"/>
  <c r="J17" i="6" s="1"/>
  <c r="I16" i="6"/>
  <c r="D16" i="6"/>
  <c r="I15" i="6"/>
  <c r="D15" i="6"/>
  <c r="J15" i="6" s="1"/>
  <c r="I14" i="6"/>
  <c r="D14" i="6"/>
  <c r="E14" i="6" s="1"/>
  <c r="D10" i="6"/>
  <c r="E23" i="6" s="1"/>
  <c r="I8" i="6"/>
  <c r="A8" i="6"/>
  <c r="D31" i="5"/>
  <c r="D30" i="5"/>
  <c r="D29" i="5"/>
  <c r="D28" i="5"/>
  <c r="D27" i="5"/>
  <c r="A27" i="5"/>
  <c r="I23" i="5"/>
  <c r="D23" i="5"/>
  <c r="I22" i="5"/>
  <c r="D22" i="5"/>
  <c r="J22" i="5" s="1"/>
  <c r="I21" i="5"/>
  <c r="D21" i="5"/>
  <c r="I20" i="5"/>
  <c r="D20" i="5"/>
  <c r="F20" i="5" s="1"/>
  <c r="G20" i="5" s="1"/>
  <c r="H20" i="5" s="1"/>
  <c r="I19" i="5"/>
  <c r="D19" i="5"/>
  <c r="J19" i="5" s="1"/>
  <c r="I18" i="5"/>
  <c r="D18" i="5"/>
  <c r="I17" i="5"/>
  <c r="D17" i="5"/>
  <c r="J17" i="5" s="1"/>
  <c r="I16" i="5"/>
  <c r="D16" i="5"/>
  <c r="I15" i="5"/>
  <c r="D15" i="5"/>
  <c r="J15" i="5" s="1"/>
  <c r="I14" i="5"/>
  <c r="D14" i="5"/>
  <c r="D10" i="5"/>
  <c r="A8" i="5"/>
  <c r="H29" i="9" l="1"/>
  <c r="J29" i="9" s="1"/>
  <c r="E29" i="9"/>
  <c r="E28" i="9"/>
  <c r="H28" i="9"/>
  <c r="J28" i="9" s="1"/>
  <c r="H30" i="9"/>
  <c r="J30" i="9" s="1"/>
  <c r="E30" i="9"/>
  <c r="H28" i="8"/>
  <c r="J28" i="8" s="1"/>
  <c r="E28" i="8"/>
  <c r="H30" i="8"/>
  <c r="J30" i="8" s="1"/>
  <c r="E30" i="8"/>
  <c r="H29" i="8"/>
  <c r="J29" i="8" s="1"/>
  <c r="E29" i="8"/>
  <c r="G15" i="7"/>
  <c r="H15" i="7" s="1"/>
  <c r="E21" i="6"/>
  <c r="E17" i="5"/>
  <c r="E16" i="6"/>
  <c r="E17" i="6"/>
  <c r="E22" i="6"/>
  <c r="E15" i="6"/>
  <c r="E20" i="6"/>
  <c r="I24" i="6"/>
  <c r="B31" i="6" s="1"/>
  <c r="H31" i="6" s="1"/>
  <c r="J31" i="6" s="1"/>
  <c r="E19" i="6"/>
  <c r="E18" i="6"/>
  <c r="E24" i="7"/>
  <c r="B27" i="7" s="1"/>
  <c r="H27" i="7" s="1"/>
  <c r="J27" i="7" s="1"/>
  <c r="F24" i="7"/>
  <c r="B28" i="7" s="1"/>
  <c r="J24" i="7"/>
  <c r="E32" i="7" s="1"/>
  <c r="E31" i="6"/>
  <c r="F14" i="6"/>
  <c r="J14" i="6"/>
  <c r="F16" i="6"/>
  <c r="G16" i="6" s="1"/>
  <c r="H16" i="6" s="1"/>
  <c r="J16" i="6"/>
  <c r="F18" i="6"/>
  <c r="G18" i="6" s="1"/>
  <c r="H18" i="6" s="1"/>
  <c r="J18" i="6"/>
  <c r="F20" i="6"/>
  <c r="G20" i="6" s="1"/>
  <c r="H20" i="6" s="1"/>
  <c r="J20" i="6"/>
  <c r="F22" i="6"/>
  <c r="G22" i="6" s="1"/>
  <c r="H22" i="6" s="1"/>
  <c r="J22" i="6"/>
  <c r="D24" i="6"/>
  <c r="E38" i="6" s="1"/>
  <c r="F15" i="6"/>
  <c r="G15" i="6" s="1"/>
  <c r="H15" i="6" s="1"/>
  <c r="F17" i="6"/>
  <c r="G17" i="6" s="1"/>
  <c r="H17" i="6" s="1"/>
  <c r="F19" i="6"/>
  <c r="G19" i="6" s="1"/>
  <c r="H19" i="6" s="1"/>
  <c r="F21" i="6"/>
  <c r="G21" i="6" s="1"/>
  <c r="H21" i="6" s="1"/>
  <c r="F23" i="6"/>
  <c r="G23" i="6" s="1"/>
  <c r="H23" i="6" s="1"/>
  <c r="E15" i="5"/>
  <c r="E16" i="5"/>
  <c r="E18" i="5"/>
  <c r="E21" i="5"/>
  <c r="I24" i="5"/>
  <c r="B31" i="5" s="1"/>
  <c r="E31" i="5" s="1"/>
  <c r="F16" i="5"/>
  <c r="G16" i="5" s="1"/>
  <c r="H16" i="5" s="1"/>
  <c r="E19" i="5"/>
  <c r="E20" i="5"/>
  <c r="E22" i="5"/>
  <c r="E23" i="5"/>
  <c r="D24" i="5"/>
  <c r="E38" i="5" s="1"/>
  <c r="E14" i="5"/>
  <c r="J14" i="5"/>
  <c r="J18" i="5"/>
  <c r="F14" i="5"/>
  <c r="J16" i="5"/>
  <c r="F18" i="5"/>
  <c r="G18" i="5" s="1"/>
  <c r="H18" i="5" s="1"/>
  <c r="J20" i="5"/>
  <c r="F21" i="5"/>
  <c r="G21" i="5" s="1"/>
  <c r="H21" i="5" s="1"/>
  <c r="J21" i="5"/>
  <c r="F23" i="5"/>
  <c r="G23" i="5" s="1"/>
  <c r="H23" i="5" s="1"/>
  <c r="J23" i="5"/>
  <c r="F15" i="5"/>
  <c r="G15" i="5" s="1"/>
  <c r="H15" i="5" s="1"/>
  <c r="F17" i="5"/>
  <c r="G17" i="5" s="1"/>
  <c r="H17" i="5" s="1"/>
  <c r="F19" i="5"/>
  <c r="G19" i="5" s="1"/>
  <c r="H19" i="5" s="1"/>
  <c r="F22" i="5"/>
  <c r="G22" i="5" s="1"/>
  <c r="H22" i="5" s="1"/>
  <c r="D15" i="3"/>
  <c r="J15" i="3" s="1"/>
  <c r="I15" i="3"/>
  <c r="D16" i="3"/>
  <c r="F16" i="3" s="1"/>
  <c r="G16" i="3" s="1"/>
  <c r="H16" i="3" s="1"/>
  <c r="I16" i="3"/>
  <c r="D17" i="3"/>
  <c r="J17" i="3" s="1"/>
  <c r="I17" i="3"/>
  <c r="D18" i="3"/>
  <c r="F18" i="3" s="1"/>
  <c r="G18" i="3" s="1"/>
  <c r="H18" i="3" s="1"/>
  <c r="I18" i="3"/>
  <c r="D19" i="3"/>
  <c r="J19" i="3" s="1"/>
  <c r="I19" i="3"/>
  <c r="F20" i="3"/>
  <c r="G20" i="3" s="1"/>
  <c r="H20" i="3" s="1"/>
  <c r="I20" i="3"/>
  <c r="D21" i="3"/>
  <c r="J21" i="3" s="1"/>
  <c r="I21" i="3"/>
  <c r="D22" i="3"/>
  <c r="F22" i="3" s="1"/>
  <c r="G22" i="3" s="1"/>
  <c r="H22" i="3" s="1"/>
  <c r="I22" i="3"/>
  <c r="J32" i="9" l="1"/>
  <c r="E34" i="9"/>
  <c r="E36" i="9" s="1"/>
  <c r="E34" i="8"/>
  <c r="E35" i="8" s="1"/>
  <c r="J32" i="8"/>
  <c r="E36" i="8"/>
  <c r="E24" i="6"/>
  <c r="B27" i="6" s="1"/>
  <c r="H27" i="6" s="1"/>
  <c r="J27" i="6" s="1"/>
  <c r="J22" i="3"/>
  <c r="J18" i="3"/>
  <c r="F19" i="3"/>
  <c r="G19" i="3" s="1"/>
  <c r="H19" i="3" s="1"/>
  <c r="F21" i="3"/>
  <c r="G21" i="3" s="1"/>
  <c r="H21" i="3" s="1"/>
  <c r="J20" i="3"/>
  <c r="E27" i="7"/>
  <c r="F15" i="3"/>
  <c r="G15" i="3" s="1"/>
  <c r="H15" i="3" s="1"/>
  <c r="F17" i="3"/>
  <c r="G17" i="3" s="1"/>
  <c r="H17" i="3" s="1"/>
  <c r="J16" i="3"/>
  <c r="E28" i="7"/>
  <c r="H28" i="7"/>
  <c r="G24" i="7"/>
  <c r="B29" i="7" s="1"/>
  <c r="H14" i="7"/>
  <c r="H24" i="7" s="1"/>
  <c r="B30" i="7" s="1"/>
  <c r="G14" i="6"/>
  <c r="F24" i="6"/>
  <c r="B28" i="6" s="1"/>
  <c r="J24" i="6"/>
  <c r="E32" i="6" s="1"/>
  <c r="E27" i="6"/>
  <c r="H31" i="5"/>
  <c r="J31" i="5" s="1"/>
  <c r="E24" i="5"/>
  <c r="B27" i="5" s="1"/>
  <c r="E27" i="5" s="1"/>
  <c r="F24" i="5"/>
  <c r="B28" i="5" s="1"/>
  <c r="G14" i="5"/>
  <c r="J24" i="5"/>
  <c r="E32" i="5" s="1"/>
  <c r="A8" i="3"/>
  <c r="E35" i="9" l="1"/>
  <c r="E37" i="9" s="1"/>
  <c r="E39" i="9" s="1"/>
  <c r="E41" i="9" s="1"/>
  <c r="E37" i="8"/>
  <c r="E39" i="8" s="1"/>
  <c r="B43" i="8" s="1"/>
  <c r="E30" i="7"/>
  <c r="H30" i="7"/>
  <c r="J30" i="7" s="1"/>
  <c r="H29" i="7"/>
  <c r="J29" i="7" s="1"/>
  <c r="E29" i="7"/>
  <c r="E28" i="6"/>
  <c r="H28" i="6"/>
  <c r="J28" i="6" s="1"/>
  <c r="G24" i="6"/>
  <c r="B29" i="6" s="1"/>
  <c r="H14" i="6"/>
  <c r="H24" i="6" s="1"/>
  <c r="B30" i="6" s="1"/>
  <c r="H27" i="5"/>
  <c r="J27" i="5" s="1"/>
  <c r="G24" i="5"/>
  <c r="B29" i="5" s="1"/>
  <c r="H14" i="5"/>
  <c r="H24" i="5" s="1"/>
  <c r="B30" i="5" s="1"/>
  <c r="H28" i="5"/>
  <c r="J28" i="5" s="1"/>
  <c r="E28" i="5"/>
  <c r="I14" i="3"/>
  <c r="J32" i="7" l="1"/>
  <c r="E34" i="7"/>
  <c r="E30" i="6"/>
  <c r="H30" i="6"/>
  <c r="J30" i="6" s="1"/>
  <c r="H29" i="6"/>
  <c r="J29" i="6" s="1"/>
  <c r="E29" i="6"/>
  <c r="E29" i="5"/>
  <c r="H29" i="5"/>
  <c r="J29" i="5" s="1"/>
  <c r="H30" i="5"/>
  <c r="J30" i="5" s="1"/>
  <c r="E30" i="5"/>
  <c r="D27" i="3"/>
  <c r="D28" i="3"/>
  <c r="D29" i="3"/>
  <c r="D30" i="3"/>
  <c r="D26" i="3"/>
  <c r="J32" i="6" l="1"/>
  <c r="E36" i="7"/>
  <c r="E35" i="7"/>
  <c r="E34" i="6"/>
  <c r="J32" i="5"/>
  <c r="E34" i="5"/>
  <c r="E35" i="5" s="1"/>
  <c r="E14" i="4"/>
  <c r="E37" i="7" l="1"/>
  <c r="E39" i="7" s="1"/>
  <c r="B43" i="7" s="1"/>
  <c r="E36" i="6"/>
  <c r="E35" i="6"/>
  <c r="E36" i="5"/>
  <c r="E37" i="5" s="1"/>
  <c r="E39" i="5" s="1"/>
  <c r="E41" i="5" s="1"/>
  <c r="D14" i="3"/>
  <c r="J14" i="3" s="1"/>
  <c r="E37" i="6" l="1"/>
  <c r="E39" i="6" s="1"/>
  <c r="F14" i="3"/>
  <c r="I23" i="3"/>
  <c r="B30" i="3" s="1"/>
  <c r="G14" i="3" l="1"/>
  <c r="H14" i="3" s="1"/>
  <c r="A26" i="3" l="1"/>
  <c r="D10" i="3"/>
  <c r="E17" i="3" l="1"/>
  <c r="E19" i="3"/>
  <c r="E21" i="3"/>
  <c r="E20" i="3"/>
  <c r="E18" i="3"/>
  <c r="E15" i="3"/>
  <c r="E22" i="3"/>
  <c r="E16" i="3"/>
  <c r="E14" i="3"/>
  <c r="D23" i="3"/>
  <c r="E37" i="3" l="1"/>
  <c r="E23" i="3"/>
  <c r="F23" i="3"/>
  <c r="B27" i="3" s="1"/>
  <c r="H27" i="3" s="1"/>
  <c r="J27" i="3" s="1"/>
  <c r="B26" i="3" l="1"/>
  <c r="H26" i="3" s="1"/>
  <c r="J26" i="3" s="1"/>
  <c r="J23" i="3"/>
  <c r="E31" i="3" s="1"/>
  <c r="H23" i="3"/>
  <c r="B29" i="3" s="1"/>
  <c r="G23" i="3"/>
  <c r="E30" i="3"/>
  <c r="H30" i="3"/>
  <c r="J30" i="3" s="1"/>
  <c r="E27" i="3"/>
  <c r="E26" i="3" l="1"/>
  <c r="B28" i="3"/>
  <c r="H28" i="3" s="1"/>
  <c r="J28" i="3" s="1"/>
  <c r="E29" i="3"/>
  <c r="H29" i="3"/>
  <c r="J29" i="3" s="1"/>
  <c r="E28" i="3" l="1"/>
  <c r="E33" i="3" s="1"/>
  <c r="E34" i="3" s="1"/>
  <c r="J31" i="3"/>
  <c r="E35" i="3" l="1"/>
  <c r="E36" i="3" s="1"/>
  <c r="E38" i="3" s="1"/>
  <c r="E36" i="4" l="1"/>
  <c r="E39" i="4" s="1"/>
  <c r="E40" i="3"/>
</calcChain>
</file>

<file path=xl/sharedStrings.xml><?xml version="1.0" encoding="utf-8"?>
<sst xmlns="http://schemas.openxmlformats.org/spreadsheetml/2006/main" count="321" uniqueCount="91">
  <si>
    <t>Width</t>
  </si>
  <si>
    <t>Length</t>
  </si>
  <si>
    <t>Area</t>
  </si>
  <si>
    <t>Panel Size</t>
  </si>
  <si>
    <t>MR (feets)</t>
  </si>
  <si>
    <t>WA (feets)</t>
  </si>
  <si>
    <t>CR 2' (units)</t>
  </si>
  <si>
    <t>CR 4' (units)</t>
  </si>
  <si>
    <t>Labor Cost</t>
  </si>
  <si>
    <t>Wire (units)</t>
  </si>
  <si>
    <t>Material Quantities</t>
  </si>
  <si>
    <t>A+ Framers, Inc</t>
  </si>
  <si>
    <t>Gypsum Drywall Contractor.</t>
  </si>
  <si>
    <t>Naples, Florida</t>
  </si>
  <si>
    <t>Tel: (239) 362 5771</t>
  </si>
  <si>
    <t>e-mail: aframers@ivanhoer.com</t>
  </si>
  <si>
    <t>Acoustical Material Estimator and Label Cost</t>
  </si>
  <si>
    <t>Rooms Description</t>
  </si>
  <si>
    <t>Material</t>
  </si>
  <si>
    <t xml:space="preserve">Price </t>
  </si>
  <si>
    <t>Amount</t>
  </si>
  <si>
    <t>Main Runners</t>
  </si>
  <si>
    <t>Cross Runners 4'</t>
  </si>
  <si>
    <t>Cross Runners 2'</t>
  </si>
  <si>
    <t>Wall Angles</t>
  </si>
  <si>
    <t>Material Total</t>
  </si>
  <si>
    <t>Main T</t>
  </si>
  <si>
    <t>Panels (units)</t>
  </si>
  <si>
    <t>Sales Taxs</t>
  </si>
  <si>
    <t>Gran Material Total</t>
  </si>
  <si>
    <t>Gran Total</t>
  </si>
  <si>
    <t>Description</t>
  </si>
  <si>
    <t>Price</t>
  </si>
  <si>
    <t>Total</t>
  </si>
  <si>
    <t>Subtotal</t>
  </si>
  <si>
    <t>Taxes</t>
  </si>
  <si>
    <t>Shipping</t>
  </si>
  <si>
    <t>Contact: Ivanhoe Rodriguez</t>
  </si>
  <si>
    <t>Qt</t>
  </si>
  <si>
    <t>Materials and Labor Cost</t>
  </si>
  <si>
    <t>Labor Cost SqFt</t>
  </si>
  <si>
    <t>Adjusted Qt Units</t>
  </si>
  <si>
    <t>BOX Qt</t>
  </si>
  <si>
    <t>Boxes</t>
  </si>
  <si>
    <t>Price p/ SqFT</t>
  </si>
  <si>
    <t>Insurance, Mark Up and Delivery</t>
  </si>
  <si>
    <t>Material Description</t>
  </si>
  <si>
    <t>Wires and pins</t>
  </si>
  <si>
    <t>Office #1</t>
  </si>
  <si>
    <t>Office #2</t>
  </si>
  <si>
    <t>NO TILE</t>
  </si>
  <si>
    <t>#7500</t>
  </si>
  <si>
    <t>#XL7540</t>
  </si>
  <si>
    <t>#XL7520</t>
  </si>
  <si>
    <t>#7804</t>
  </si>
  <si>
    <t>Armstrong Grid Silhoutte</t>
  </si>
  <si>
    <t>#7600</t>
  </si>
  <si>
    <t>#XL7640</t>
  </si>
  <si>
    <t>#XL7620</t>
  </si>
  <si>
    <t>LAST PRICE UPDATE 03/2019</t>
  </si>
  <si>
    <t>Armstrong Drywall Grid</t>
  </si>
  <si>
    <t>Office #3</t>
  </si>
  <si>
    <t xml:space="preserve">Job: </t>
  </si>
  <si>
    <t>Grid:</t>
  </si>
  <si>
    <t>Tile:</t>
  </si>
  <si>
    <t>Acoustical Ceiling - New Grid and Tiles  ___________SqFt</t>
  </si>
  <si>
    <t>Office #4</t>
  </si>
  <si>
    <t>Tax</t>
  </si>
  <si>
    <t>Total Price</t>
  </si>
  <si>
    <t>Price Unit</t>
  </si>
  <si>
    <t>Price w Tax</t>
  </si>
  <si>
    <t>Armstrong GRID PRELUDE XL 15/16</t>
  </si>
  <si>
    <t>Armstrong Grid SupraFine 9/16</t>
  </si>
  <si>
    <t>Price SqFt - Only Grid</t>
  </si>
  <si>
    <t>Cross Runners 2' - 7328</t>
  </si>
  <si>
    <t>Wall Molding 7/8 - 7800</t>
  </si>
  <si>
    <t xml:space="preserve">Last Updated:   </t>
  </si>
  <si>
    <t>Main Runners - 7301</t>
  </si>
  <si>
    <t>XL7328</t>
  </si>
  <si>
    <t>XL7348</t>
  </si>
  <si>
    <t>Cross Runners 4' - 7348</t>
  </si>
  <si>
    <t>Armstrong Grid Interlude XL</t>
  </si>
  <si>
    <t>#6100</t>
  </si>
  <si>
    <t>#XL6140</t>
  </si>
  <si>
    <t>#XL6120</t>
  </si>
  <si>
    <t>LAST UPDATED 07/26/2025</t>
  </si>
  <si>
    <t>Square Foot Price - ONLY GRID</t>
  </si>
  <si>
    <t>#7874</t>
  </si>
  <si>
    <t>#76008</t>
  </si>
  <si>
    <t>#XL76408</t>
  </si>
  <si>
    <t>#XL76208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</si>
</sst>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22"/>
      <color theme="1"/>
      <name val="Stencil"/>
      <family val="5"/>
    </font>
    <font>
      <b/>
      <i/>
      <sz val="14"/>
      <color theme="1"/>
      <name val="Goudy Old Style"/>
      <family val="1"/>
    </font>
    <font>
      <b/>
      <sz val="14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3" borderId="0" applyNumberFormat="0" applyBorder="0" applyAlignment="0" applyProtection="0"/>
    <xf numFmtId="0" fontId="2" fillId="0" borderId="7" applyNumberFormat="0" applyFill="0" applyAlignment="0" applyProtection="0"/>
  </cellStyleXfs>
  <cellXfs count="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0" fillId="0" borderId="5" xfId="0" applyBorder="1"/>
    <xf numFmtId="9" fontId="2" fillId="0" borderId="0" xfId="0" applyNumberFormat="1" applyFont="1"/>
    <xf numFmtId="44" fontId="2" fillId="0" borderId="0" xfId="1" applyFont="1"/>
    <xf numFmtId="9" fontId="2" fillId="0" borderId="0" xfId="2" applyFont="1"/>
    <xf numFmtId="0" fontId="2" fillId="0" borderId="8" xfId="0" applyFont="1" applyBorder="1"/>
    <xf numFmtId="44" fontId="2" fillId="0" borderId="8" xfId="1" applyFont="1" applyBorder="1"/>
    <xf numFmtId="44" fontId="2" fillId="0" borderId="7" xfId="1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/>
    <xf numFmtId="0" fontId="8" fillId="0" borderId="0" xfId="3" applyFill="1"/>
    <xf numFmtId="1" fontId="8" fillId="0" borderId="0" xfId="3" applyNumberFormat="1" applyFill="1"/>
    <xf numFmtId="0" fontId="0" fillId="0" borderId="1" xfId="0" applyBorder="1"/>
    <xf numFmtId="0" fontId="9" fillId="0" borderId="0" xfId="0" applyFont="1"/>
    <xf numFmtId="44" fontId="2" fillId="2" borderId="0" xfId="1" applyFont="1" applyFill="1" applyBorder="1"/>
    <xf numFmtId="44" fontId="2" fillId="0" borderId="1" xfId="1" applyFont="1" applyFill="1" applyBorder="1"/>
    <xf numFmtId="0" fontId="10" fillId="0" borderId="7" xfId="4" applyFont="1"/>
    <xf numFmtId="44" fontId="10" fillId="0" borderId="7" xfId="1" applyFont="1" applyBorder="1"/>
    <xf numFmtId="0" fontId="11" fillId="0" borderId="0" xfId="0" applyFont="1"/>
    <xf numFmtId="0" fontId="2" fillId="0" borderId="9" xfId="0" applyFont="1" applyBorder="1"/>
    <xf numFmtId="44" fontId="0" fillId="4" borderId="0" xfId="0" applyNumberFormat="1" applyFill="1"/>
    <xf numFmtId="2" fontId="0" fillId="0" borderId="1" xfId="0" applyNumberFormat="1" applyBorder="1"/>
    <xf numFmtId="0" fontId="7" fillId="0" borderId="0" xfId="0" applyFont="1"/>
    <xf numFmtId="44" fontId="7" fillId="0" borderId="0" xfId="1" applyFont="1" applyFill="1"/>
    <xf numFmtId="0" fontId="7" fillId="0" borderId="0" xfId="0" applyFont="1" applyAlignment="1">
      <alignment horizontal="center"/>
    </xf>
    <xf numFmtId="0" fontId="3" fillId="0" borderId="0" xfId="0" applyFont="1"/>
    <xf numFmtId="44" fontId="0" fillId="0" borderId="0" xfId="0" applyNumberFormat="1"/>
    <xf numFmtId="0" fontId="13" fillId="0" borderId="0" xfId="0" applyFont="1"/>
    <xf numFmtId="0" fontId="12" fillId="0" borderId="4" xfId="0" applyFont="1" applyBorder="1"/>
    <xf numFmtId="0" fontId="12" fillId="0" borderId="0" xfId="0" applyFont="1"/>
    <xf numFmtId="0" fontId="12" fillId="0" borderId="6" xfId="0" applyFont="1" applyBorder="1"/>
    <xf numFmtId="0" fontId="12" fillId="0" borderId="8" xfId="0" applyFont="1" applyBorder="1"/>
    <xf numFmtId="0" fontId="14" fillId="0" borderId="0" xfId="0" applyFont="1"/>
    <xf numFmtId="2" fontId="12" fillId="0" borderId="0" xfId="0" applyNumberFormat="1" applyFont="1"/>
    <xf numFmtId="9" fontId="0" fillId="0" borderId="1" xfId="0" applyNumberFormat="1" applyBorder="1"/>
    <xf numFmtId="0" fontId="2" fillId="0" borderId="7" xfId="4" applyFill="1"/>
    <xf numFmtId="44" fontId="2" fillId="0" borderId="7" xfId="4" applyNumberFormat="1" applyFill="1"/>
    <xf numFmtId="2" fontId="12" fillId="0" borderId="8" xfId="0" applyNumberFormat="1" applyFont="1" applyBorder="1"/>
    <xf numFmtId="0" fontId="0" fillId="0" borderId="0" xfId="0" applyAlignment="1">
      <alignment horizontal="right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6" fillId="0" borderId="1" xfId="0" applyFont="1" applyBorder="1" applyAlignment="1">
      <alignment horizontal="center"/>
    </xf>
    <xf numFmtId="0" fontId="2" fillId="0" borderId="1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1" xfId="0" applyFont="1" applyBorder="1" applyAlignment="1">
      <alignment horizontal="left"/>
    </xf>
    <xf numFmtId="14" fontId="2" fillId="0" borderId="10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5" fillId="5" borderId="13" xfId="0" applyFont="1" applyFill="1" applyBorder="1" applyAlignment="1">
      <alignment horizontal="right"/>
    </xf>
    <xf numFmtId="0" fontId="15" fillId="5" borderId="14" xfId="0" applyFont="1" applyFill="1" applyBorder="1" applyAlignment="1">
      <alignment horizontal="right"/>
    </xf>
    <xf numFmtId="0" fontId="15" fillId="5" borderId="16" xfId="0" applyFont="1" applyFill="1" applyBorder="1" applyAlignment="1">
      <alignment horizontal="right"/>
    </xf>
    <xf numFmtId="0" fontId="15" fillId="5" borderId="17" xfId="0" applyFont="1" applyFill="1" applyBorder="1" applyAlignment="1">
      <alignment horizontal="right"/>
    </xf>
    <xf numFmtId="14" fontId="15" fillId="5" borderId="14" xfId="0" applyNumberFormat="1" applyFont="1" applyFill="1" applyBorder="1" applyAlignment="1">
      <alignment horizontal="left"/>
    </xf>
    <xf numFmtId="14" fontId="15" fillId="5" borderId="15" xfId="0" applyNumberFormat="1" applyFont="1" applyFill="1" applyBorder="1" applyAlignment="1">
      <alignment horizontal="left"/>
    </xf>
    <xf numFmtId="14" fontId="15" fillId="5" borderId="17" xfId="0" applyNumberFormat="1" applyFont="1" applyFill="1" applyBorder="1" applyAlignment="1">
      <alignment horizontal="left"/>
    </xf>
    <xf numFmtId="14" fontId="15" fillId="5" borderId="18" xfId="0" applyNumberFormat="1" applyFont="1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6" fillId="2" borderId="0" xfId="0" applyFont="1" applyFill="1"/>
  </cellXfs>
  <cellStyles count="5">
    <cellStyle name="Currency" xfId="1" builtinId="4"/>
    <cellStyle name="Good" xfId="3" builtinId="26"/>
    <cellStyle name="Normal" xfId="0" builtinId="0"/>
    <cellStyle name="Percent" xfId="2" builtinId="5"/>
    <cellStyle name="Total" xfId="4" builtinId="25"/>
  </cellStyles>
  <dxfs count="0"/>
  <tableStyles count="0" defaultTableStyle="TableStyleMedium2" defaultPivotStyle="Pivot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50"/>
  <sheetViews>
    <sheetView workbookViewId="0">
      <selection activeCell="B14" sqref="B14"/>
    </sheetView>
  </sheetViews>
  <sheetFormatPr defaultColWidth="9.1796875" defaultRowHeight="14.5" x14ac:dyDescent="0.35"/>
  <cols>
    <col min="2" max="2" width="52.1796875" customWidth="1"/>
    <col min="3" max="3" width="11.453125" customWidth="1"/>
    <col min="4" max="6" width="11.7265625" customWidth="1"/>
    <col min="7" max="7" width="11.81640625" bestFit="1" customWidth="1"/>
    <col min="8" max="8" width="6.54296875" customWidth="1"/>
    <col min="13" max="13" width="11.26953125" customWidth="1"/>
    <col min="17" max="17" width="10" bestFit="1" customWidth="1"/>
    <col min="18" max="18" width="11.26953125" bestFit="1" customWidth="1"/>
    <col min="19" max="19" width="10.26953125" bestFit="1" customWidth="1"/>
    <col min="20" max="20" width="12.1796875" bestFit="1" customWidth="1"/>
  </cols>
  <sheetData>
    <row r="2" spans="2:15" ht="28.5" x14ac:dyDescent="0.65">
      <c r="B2" s="3" t="s">
        <v>11</v>
      </c>
    </row>
    <row r="3" spans="2:15" ht="18" x14ac:dyDescent="0.4">
      <c r="B3" s="4" t="s">
        <v>12</v>
      </c>
    </row>
    <row r="4" spans="2:15" x14ac:dyDescent="0.35">
      <c r="B4" t="s">
        <v>13</v>
      </c>
    </row>
    <row r="5" spans="2:15" x14ac:dyDescent="0.35">
      <c r="B5" t="s">
        <v>14</v>
      </c>
    </row>
    <row r="6" spans="2:15" x14ac:dyDescent="0.35">
      <c r="B6" t="s">
        <v>15</v>
      </c>
    </row>
    <row r="8" spans="2:15" ht="18.5" x14ac:dyDescent="0.45">
      <c r="B8" s="52" t="s">
        <v>39</v>
      </c>
      <c r="C8" s="52"/>
      <c r="D8" s="52"/>
      <c r="E8" s="52"/>
    </row>
    <row r="9" spans="2:15" x14ac:dyDescent="0.35">
      <c r="B9" s="53" t="s">
        <v>62</v>
      </c>
      <c r="C9" s="53"/>
      <c r="D9" s="54"/>
      <c r="E9" s="55"/>
    </row>
    <row r="10" spans="2:15" ht="21" customHeight="1" x14ac:dyDescent="0.35"/>
    <row r="11" spans="2:15" s="18" customFormat="1" ht="25.5" customHeight="1" x14ac:dyDescent="0.35">
      <c r="B11" s="16" t="s">
        <v>31</v>
      </c>
      <c r="C11" s="16" t="s">
        <v>38</v>
      </c>
      <c r="D11" s="16" t="s">
        <v>32</v>
      </c>
      <c r="E11" s="16" t="s">
        <v>33</v>
      </c>
      <c r="F11" s="17"/>
      <c r="G11" s="17"/>
      <c r="I11" s="49"/>
      <c r="J11" s="49"/>
      <c r="K11" s="49"/>
      <c r="L11" s="49"/>
      <c r="M11" s="49"/>
      <c r="N11" s="49"/>
      <c r="O11" s="49"/>
    </row>
    <row r="12" spans="2:15" x14ac:dyDescent="0.35">
      <c r="B12" s="19"/>
      <c r="C12" s="19"/>
      <c r="D12" s="19"/>
      <c r="E12" s="19"/>
    </row>
    <row r="13" spans="2:15" x14ac:dyDescent="0.35">
      <c r="B13" t="s">
        <v>65</v>
      </c>
    </row>
    <row r="14" spans="2:15" x14ac:dyDescent="0.35">
      <c r="B14" s="19" t="s">
        <v>63</v>
      </c>
      <c r="C14" s="19">
        <v>1</v>
      </c>
      <c r="D14" s="19"/>
      <c r="E14" s="30">
        <f>C14*D14</f>
        <v>0</v>
      </c>
      <c r="J14" s="20"/>
    </row>
    <row r="15" spans="2:15" x14ac:dyDescent="0.35">
      <c r="B15" t="s">
        <v>64</v>
      </c>
      <c r="J15" s="21"/>
    </row>
    <row r="16" spans="2:15" x14ac:dyDescent="0.35">
      <c r="B16" s="19"/>
      <c r="C16" s="19"/>
      <c r="D16" s="19"/>
      <c r="E16" s="30"/>
    </row>
    <row r="18" spans="2:18" x14ac:dyDescent="0.35">
      <c r="B18" s="19"/>
      <c r="C18" s="19"/>
      <c r="D18" s="19"/>
      <c r="E18" s="30"/>
      <c r="M18" s="20"/>
      <c r="N18" s="20"/>
    </row>
    <row r="20" spans="2:18" x14ac:dyDescent="0.35">
      <c r="B20" s="19"/>
      <c r="C20" s="19"/>
      <c r="D20" s="19"/>
      <c r="E20" s="30"/>
    </row>
    <row r="22" spans="2:18" x14ac:dyDescent="0.35">
      <c r="B22" s="19"/>
      <c r="C22" s="19"/>
      <c r="D22" s="19"/>
      <c r="E22" s="30"/>
    </row>
    <row r="24" spans="2:18" x14ac:dyDescent="0.35">
      <c r="B24" s="19"/>
      <c r="C24" s="19"/>
      <c r="D24" s="19"/>
      <c r="E24" s="19"/>
    </row>
    <row r="26" spans="2:18" x14ac:dyDescent="0.35">
      <c r="B26" s="19"/>
      <c r="C26" s="19"/>
      <c r="D26" s="19"/>
      <c r="E26" s="19"/>
    </row>
    <row r="28" spans="2:18" x14ac:dyDescent="0.35">
      <c r="B28" s="19"/>
      <c r="C28" s="19"/>
      <c r="D28" s="19"/>
      <c r="E28" s="19"/>
    </row>
    <row r="30" spans="2:18" x14ac:dyDescent="0.35">
      <c r="B30" s="19"/>
      <c r="C30" s="19"/>
      <c r="D30" s="19"/>
      <c r="E30" s="19"/>
      <c r="R30" s="20"/>
    </row>
    <row r="32" spans="2:18" x14ac:dyDescent="0.35">
      <c r="B32" s="19"/>
      <c r="C32" s="19"/>
      <c r="D32" s="19"/>
      <c r="E32" s="19"/>
    </row>
    <row r="33" spans="2:18" x14ac:dyDescent="0.35">
      <c r="J33" s="20"/>
    </row>
    <row r="34" spans="2:18" x14ac:dyDescent="0.35">
      <c r="B34" s="19"/>
      <c r="C34" s="19"/>
      <c r="D34" s="19"/>
      <c r="E34" s="19"/>
      <c r="I34" s="20"/>
    </row>
    <row r="36" spans="2:18" x14ac:dyDescent="0.35">
      <c r="C36" s="50" t="s">
        <v>34</v>
      </c>
      <c r="D36" s="50"/>
      <c r="E36" s="31">
        <f>SUM(E12:E34)</f>
        <v>0</v>
      </c>
    </row>
    <row r="37" spans="2:18" x14ac:dyDescent="0.35">
      <c r="C37" s="50" t="s">
        <v>35</v>
      </c>
      <c r="D37" s="50"/>
      <c r="E37" s="22">
        <v>0</v>
      </c>
    </row>
    <row r="38" spans="2:18" x14ac:dyDescent="0.35">
      <c r="C38" s="50" t="s">
        <v>36</v>
      </c>
      <c r="D38" s="50"/>
      <c r="E38" s="22">
        <v>0</v>
      </c>
      <c r="R38" s="20"/>
    </row>
    <row r="39" spans="2:18" x14ac:dyDescent="0.35">
      <c r="C39" s="51" t="s">
        <v>33</v>
      </c>
      <c r="D39" s="51"/>
      <c r="E39" s="25">
        <f>SUM(E36:E38)</f>
        <v>0</v>
      </c>
      <c r="R39" s="20"/>
    </row>
    <row r="40" spans="2:18" x14ac:dyDescent="0.35">
      <c r="R40" s="20"/>
    </row>
    <row r="41" spans="2:18" x14ac:dyDescent="0.35">
      <c r="B41" s="23" t="s">
        <v>37</v>
      </c>
    </row>
    <row r="42" spans="2:18" x14ac:dyDescent="0.35">
      <c r="B42" s="20"/>
      <c r="H42" s="21"/>
    </row>
    <row r="50" spans="2:12" x14ac:dyDescent="0.35">
      <c r="B50" s="20"/>
      <c r="L50" s="20"/>
    </row>
  </sheetData>
  <mergeCells count="8">
    <mergeCell ref="B8:E8"/>
    <mergeCell ref="B9:C9"/>
    <mergeCell ref="D9:E9"/>
    <mergeCell ref="I11:O11"/>
    <mergeCell ref="C36:D36"/>
    <mergeCell ref="C37:D37"/>
    <mergeCell ref="C38:D38"/>
    <mergeCell ref="C39:D3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0"/>
  <sheetViews>
    <sheetView workbookViewId="0">
      <selection activeCell="A40" sqref="A40:E40"/>
    </sheetView>
  </sheetViews>
  <sheetFormatPr defaultRowHeight="14.5" x14ac:dyDescent="0.35"/>
  <cols>
    <col min="1" max="1" width="31.54296875" bestFit="1" customWidth="1"/>
    <col min="4" max="4" width="13.453125" customWidth="1"/>
    <col min="5" max="5" width="19.453125" customWidth="1"/>
    <col min="6" max="8" width="10.453125" bestFit="1" customWidth="1"/>
    <col min="9" max="9" width="10.7265625" bestFit="1" customWidth="1"/>
    <col min="10" max="10" width="11.7265625" bestFit="1" customWidth="1"/>
    <col min="11" max="11" width="9.453125" customWidth="1"/>
    <col min="13" max="13" width="10.26953125" bestFit="1" customWidth="1"/>
    <col min="14" max="15" width="9" customWidth="1"/>
    <col min="16" max="16" width="10.81640625" bestFit="1" customWidth="1"/>
    <col min="17" max="17" width="9.54296875" bestFit="1" customWidth="1"/>
    <col min="18" max="21" width="9" customWidth="1"/>
  </cols>
  <sheetData>
    <row r="1" spans="1:17" ht="28.5" x14ac:dyDescent="0.65">
      <c r="A1" s="3" t="s">
        <v>11</v>
      </c>
    </row>
    <row r="2" spans="1:17" ht="18" x14ac:dyDescent="0.4">
      <c r="A2" s="4" t="s">
        <v>12</v>
      </c>
    </row>
    <row r="3" spans="1:17" x14ac:dyDescent="0.35">
      <c r="A3" t="s">
        <v>13</v>
      </c>
    </row>
    <row r="4" spans="1:17" x14ac:dyDescent="0.35">
      <c r="A4" t="s">
        <v>14</v>
      </c>
    </row>
    <row r="5" spans="1:17" x14ac:dyDescent="0.35">
      <c r="A5" t="s">
        <v>15</v>
      </c>
    </row>
    <row r="7" spans="1:17" ht="18.5" x14ac:dyDescent="0.45">
      <c r="A7" s="52" t="s">
        <v>16</v>
      </c>
      <c r="B7" s="52"/>
      <c r="C7" s="52"/>
      <c r="D7" s="52"/>
      <c r="E7" s="52"/>
      <c r="F7" s="52"/>
      <c r="G7" s="52"/>
      <c r="H7" s="52"/>
      <c r="I7" s="52"/>
      <c r="J7" s="52"/>
      <c r="M7" s="22" t="s">
        <v>68</v>
      </c>
      <c r="N7" s="22" t="s">
        <v>38</v>
      </c>
      <c r="O7" s="22" t="s">
        <v>67</v>
      </c>
      <c r="P7" s="22" t="s">
        <v>70</v>
      </c>
      <c r="Q7" s="22" t="s">
        <v>69</v>
      </c>
    </row>
    <row r="8" spans="1:17" x14ac:dyDescent="0.35">
      <c r="A8" s="58" t="str">
        <f>TEXT('Price Proposal'!B9,)</f>
        <v xml:space="preserve">Job: </v>
      </c>
      <c r="B8" s="58"/>
      <c r="C8" s="58"/>
      <c r="D8" s="58"/>
      <c r="E8" s="58"/>
      <c r="F8" s="58"/>
      <c r="G8" s="58"/>
      <c r="H8" s="58"/>
      <c r="I8" s="59">
        <v>44228</v>
      </c>
      <c r="J8" s="60"/>
      <c r="M8" s="22">
        <v>1324.8</v>
      </c>
      <c r="N8" s="22">
        <v>23</v>
      </c>
      <c r="O8" s="44">
        <v>0.08</v>
      </c>
      <c r="P8" s="22">
        <f>M8+(M8*O8)</f>
        <v>1430.7839999999999</v>
      </c>
      <c r="Q8" s="22">
        <f>P8/N8</f>
        <v>62.207999999999991</v>
      </c>
    </row>
    <row r="9" spans="1:17" x14ac:dyDescent="0.35">
      <c r="A9" s="5"/>
      <c r="B9" s="5"/>
      <c r="C9" s="5"/>
      <c r="D9" s="5"/>
      <c r="E9" s="5"/>
      <c r="F9" s="5"/>
      <c r="G9" s="5"/>
      <c r="H9" s="5"/>
      <c r="I9" s="6"/>
      <c r="J9" s="6"/>
    </row>
    <row r="10" spans="1:17" x14ac:dyDescent="0.35">
      <c r="A10" t="s">
        <v>3</v>
      </c>
      <c r="B10">
        <v>2</v>
      </c>
      <c r="C10">
        <v>2</v>
      </c>
      <c r="D10">
        <f>B10*C10</f>
        <v>4</v>
      </c>
    </row>
    <row r="11" spans="1:17" x14ac:dyDescent="0.35">
      <c r="F11" s="1" t="s">
        <v>26</v>
      </c>
    </row>
    <row r="12" spans="1:17" x14ac:dyDescent="0.35">
      <c r="A12" s="2" t="s">
        <v>17</v>
      </c>
      <c r="B12" s="2" t="s">
        <v>0</v>
      </c>
      <c r="C12" s="2" t="s">
        <v>1</v>
      </c>
      <c r="D12" s="2" t="s">
        <v>2</v>
      </c>
      <c r="E12" s="2" t="s">
        <v>27</v>
      </c>
      <c r="F12" s="2" t="s">
        <v>4</v>
      </c>
      <c r="G12" s="2" t="s">
        <v>7</v>
      </c>
      <c r="H12" s="2" t="s">
        <v>6</v>
      </c>
      <c r="I12" s="2" t="s">
        <v>5</v>
      </c>
      <c r="J12" s="2" t="s">
        <v>9</v>
      </c>
      <c r="K12" s="2"/>
    </row>
    <row r="14" spans="1:17" x14ac:dyDescent="0.35">
      <c r="A14" s="5" t="s">
        <v>48</v>
      </c>
      <c r="B14">
        <v>10</v>
      </c>
      <c r="C14">
        <v>10</v>
      </c>
      <c r="D14">
        <f>B14*C14</f>
        <v>100</v>
      </c>
      <c r="E14">
        <f>ROUNDUP(D14/$D$10,0)</f>
        <v>25</v>
      </c>
      <c r="F14">
        <f>ROUNDUP(D14/4,0)</f>
        <v>25</v>
      </c>
      <c r="G14">
        <f>ROUNDUP(F14/2,0)</f>
        <v>13</v>
      </c>
      <c r="H14">
        <f>ROUNDUP(G14*1,0)</f>
        <v>13</v>
      </c>
      <c r="I14">
        <f>ROUNDUP(((B14+C14)*2),0)</f>
        <v>40</v>
      </c>
      <c r="J14">
        <f>ROUNDUP(D14/16,0)</f>
        <v>7</v>
      </c>
    </row>
    <row r="15" spans="1:17" x14ac:dyDescent="0.35">
      <c r="A15" s="5" t="s">
        <v>49</v>
      </c>
      <c r="B15">
        <v>10</v>
      </c>
      <c r="C15">
        <v>10</v>
      </c>
      <c r="D15">
        <f t="shared" ref="D15:D22" si="0">B15*C15</f>
        <v>100</v>
      </c>
      <c r="E15">
        <f t="shared" ref="E15:E22" si="1">ROUNDUP(D15/$D$10,0)</f>
        <v>25</v>
      </c>
      <c r="F15">
        <f t="shared" ref="F15:F22" si="2">ROUNDUP(D15/4,0)</f>
        <v>25</v>
      </c>
      <c r="G15">
        <f t="shared" ref="G15:G22" si="3">ROUNDUP(F15/2,0)</f>
        <v>13</v>
      </c>
      <c r="H15">
        <f t="shared" ref="H15:H22" si="4">ROUNDUP(G15*1,0)</f>
        <v>13</v>
      </c>
      <c r="I15">
        <f t="shared" ref="I15:I22" si="5">ROUNDUP(((B15+C15)*2),0)</f>
        <v>40</v>
      </c>
      <c r="J15">
        <f t="shared" ref="J15:J22" si="6">ROUNDUP(D15/16,0)</f>
        <v>7</v>
      </c>
    </row>
    <row r="16" spans="1:17" x14ac:dyDescent="0.35">
      <c r="A16" s="5" t="s">
        <v>61</v>
      </c>
      <c r="B16">
        <v>10</v>
      </c>
      <c r="C16">
        <v>10</v>
      </c>
      <c r="D16">
        <f t="shared" si="0"/>
        <v>100</v>
      </c>
      <c r="E16">
        <f t="shared" si="1"/>
        <v>25</v>
      </c>
      <c r="F16">
        <f t="shared" si="2"/>
        <v>25</v>
      </c>
      <c r="G16">
        <f t="shared" si="3"/>
        <v>13</v>
      </c>
      <c r="H16">
        <f t="shared" si="4"/>
        <v>13</v>
      </c>
      <c r="I16">
        <f t="shared" si="5"/>
        <v>40</v>
      </c>
      <c r="J16">
        <f t="shared" si="6"/>
        <v>7</v>
      </c>
    </row>
    <row r="17" spans="1:17" x14ac:dyDescent="0.35">
      <c r="A17" s="5" t="s">
        <v>66</v>
      </c>
      <c r="B17">
        <v>10</v>
      </c>
      <c r="C17">
        <v>10</v>
      </c>
      <c r="D17">
        <f t="shared" si="0"/>
        <v>100</v>
      </c>
      <c r="E17">
        <f t="shared" si="1"/>
        <v>25</v>
      </c>
      <c r="F17">
        <f t="shared" si="2"/>
        <v>25</v>
      </c>
      <c r="G17">
        <f t="shared" si="3"/>
        <v>13</v>
      </c>
      <c r="H17">
        <f t="shared" si="4"/>
        <v>13</v>
      </c>
      <c r="I17">
        <f t="shared" si="5"/>
        <v>40</v>
      </c>
      <c r="J17">
        <f t="shared" si="6"/>
        <v>7</v>
      </c>
    </row>
    <row r="18" spans="1:17" x14ac:dyDescent="0.35">
      <c r="A18" s="5"/>
      <c r="B18">
        <v>10</v>
      </c>
      <c r="C18">
        <v>10</v>
      </c>
      <c r="D18">
        <f t="shared" si="0"/>
        <v>100</v>
      </c>
      <c r="E18">
        <f t="shared" si="1"/>
        <v>25</v>
      </c>
      <c r="F18">
        <f t="shared" si="2"/>
        <v>25</v>
      </c>
      <c r="G18">
        <f t="shared" si="3"/>
        <v>13</v>
      </c>
      <c r="H18">
        <f t="shared" si="4"/>
        <v>13</v>
      </c>
      <c r="I18">
        <f t="shared" si="5"/>
        <v>40</v>
      </c>
      <c r="J18">
        <f t="shared" si="6"/>
        <v>7</v>
      </c>
    </row>
    <row r="19" spans="1:17" x14ac:dyDescent="0.35">
      <c r="A19" s="5"/>
      <c r="B19">
        <v>10</v>
      </c>
      <c r="C19">
        <v>50</v>
      </c>
      <c r="D19">
        <f t="shared" si="0"/>
        <v>500</v>
      </c>
      <c r="E19">
        <f t="shared" si="1"/>
        <v>125</v>
      </c>
      <c r="F19">
        <f t="shared" si="2"/>
        <v>125</v>
      </c>
      <c r="G19">
        <f t="shared" si="3"/>
        <v>63</v>
      </c>
      <c r="H19">
        <f t="shared" si="4"/>
        <v>63</v>
      </c>
      <c r="I19">
        <f t="shared" si="5"/>
        <v>120</v>
      </c>
      <c r="J19">
        <f t="shared" si="6"/>
        <v>32</v>
      </c>
    </row>
    <row r="20" spans="1:17" x14ac:dyDescent="0.35">
      <c r="A20" s="5"/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  <c r="H20">
        <f t="shared" si="4"/>
        <v>0</v>
      </c>
      <c r="I20">
        <f t="shared" si="5"/>
        <v>0</v>
      </c>
      <c r="J20">
        <f t="shared" si="6"/>
        <v>0</v>
      </c>
    </row>
    <row r="21" spans="1:17" x14ac:dyDescent="0.35"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  <c r="H21">
        <f t="shared" si="4"/>
        <v>0</v>
      </c>
      <c r="I21">
        <f t="shared" si="5"/>
        <v>0</v>
      </c>
      <c r="J21">
        <f t="shared" si="6"/>
        <v>0</v>
      </c>
    </row>
    <row r="22" spans="1:17" x14ac:dyDescent="0.35"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  <c r="H22">
        <f t="shared" si="4"/>
        <v>0</v>
      </c>
      <c r="I22">
        <f t="shared" si="5"/>
        <v>0</v>
      </c>
      <c r="J22">
        <f t="shared" si="6"/>
        <v>0</v>
      </c>
    </row>
    <row r="23" spans="1:17" x14ac:dyDescent="0.35">
      <c r="A23" s="1" t="s">
        <v>10</v>
      </c>
      <c r="B23" s="1"/>
      <c r="C23" s="1"/>
      <c r="D23" s="1">
        <f>SUM(D14:D22)</f>
        <v>1000</v>
      </c>
      <c r="E23" s="1">
        <f t="shared" ref="E23:J23" si="7">SUM(E14:E22)</f>
        <v>250</v>
      </c>
      <c r="F23" s="1">
        <f t="shared" si="7"/>
        <v>250</v>
      </c>
      <c r="G23" s="1">
        <f t="shared" si="7"/>
        <v>128</v>
      </c>
      <c r="H23" s="1">
        <f t="shared" si="7"/>
        <v>128</v>
      </c>
      <c r="I23" s="1">
        <f t="shared" si="7"/>
        <v>320</v>
      </c>
      <c r="J23" s="1">
        <f t="shared" si="7"/>
        <v>67</v>
      </c>
    </row>
    <row r="25" spans="1:17" x14ac:dyDescent="0.35">
      <c r="A25" t="s">
        <v>18</v>
      </c>
      <c r="B25" s="56" t="s">
        <v>41</v>
      </c>
      <c r="C25" s="56"/>
      <c r="D25" t="s">
        <v>19</v>
      </c>
      <c r="E25" t="s">
        <v>20</v>
      </c>
      <c r="G25" s="7" t="s">
        <v>42</v>
      </c>
      <c r="H25" s="29" t="s">
        <v>43</v>
      </c>
      <c r="I25" s="29" t="s">
        <v>32</v>
      </c>
      <c r="J25" s="8" t="s">
        <v>33</v>
      </c>
      <c r="L25" s="72" t="s">
        <v>46</v>
      </c>
      <c r="M25" s="73"/>
      <c r="N25" s="73"/>
      <c r="O25" s="73"/>
      <c r="P25" s="73"/>
      <c r="Q25" s="60"/>
    </row>
    <row r="26" spans="1:17" x14ac:dyDescent="0.35">
      <c r="A26" t="str">
        <f>"Panels "&amp;B10&amp;" x "&amp;C10</f>
        <v>Panels 2 x 2</v>
      </c>
      <c r="B26" s="56">
        <f>E23</f>
        <v>250</v>
      </c>
      <c r="C26" s="56"/>
      <c r="D26" s="43">
        <f>I26/G26</f>
        <v>0</v>
      </c>
      <c r="E26">
        <f>B26*D26</f>
        <v>0</v>
      </c>
      <c r="G26" s="38">
        <v>12</v>
      </c>
      <c r="H26" s="39">
        <f>ROUNDUP(B26/G26,0)</f>
        <v>21</v>
      </c>
      <c r="I26" s="43">
        <v>0</v>
      </c>
      <c r="J26" s="9">
        <f>H26*I26</f>
        <v>0</v>
      </c>
      <c r="L26" s="69" t="s">
        <v>50</v>
      </c>
      <c r="M26" s="70"/>
      <c r="N26" s="70"/>
      <c r="O26" s="70"/>
      <c r="P26" s="70"/>
      <c r="Q26" s="71"/>
    </row>
    <row r="27" spans="1:17" x14ac:dyDescent="0.35">
      <c r="A27" t="s">
        <v>77</v>
      </c>
      <c r="B27" s="56">
        <f>ROUNDUP(F23/12,0)</f>
        <v>21</v>
      </c>
      <c r="C27" s="56"/>
      <c r="D27" s="43">
        <f>I27/G27</f>
        <v>13.14</v>
      </c>
      <c r="E27">
        <f>B27*D27</f>
        <v>275.94</v>
      </c>
      <c r="G27" s="38">
        <v>20</v>
      </c>
      <c r="H27" s="39">
        <f>ROUNDUP(B27/G27,0)</f>
        <v>2</v>
      </c>
      <c r="I27" s="43">
        <v>262.8</v>
      </c>
      <c r="J27" s="9">
        <f>H27*I27</f>
        <v>525.6</v>
      </c>
      <c r="K27" s="48">
        <v>7300</v>
      </c>
      <c r="L27" s="69" t="s">
        <v>71</v>
      </c>
      <c r="M27" s="70"/>
      <c r="N27" s="70"/>
      <c r="O27" s="70"/>
      <c r="P27" s="70"/>
      <c r="Q27" s="71"/>
    </row>
    <row r="28" spans="1:17" x14ac:dyDescent="0.35">
      <c r="A28" t="s">
        <v>80</v>
      </c>
      <c r="B28" s="56">
        <f>ROUNDUP(G23,0)+2</f>
        <v>130</v>
      </c>
      <c r="C28" s="56"/>
      <c r="D28" s="43">
        <f>I28/G28</f>
        <v>4.1399999999999997</v>
      </c>
      <c r="E28">
        <f>B28*D28</f>
        <v>538.19999999999993</v>
      </c>
      <c r="G28" s="38">
        <v>60</v>
      </c>
      <c r="H28" s="39">
        <f>ROUNDUP(B28/G28,0)</f>
        <v>3</v>
      </c>
      <c r="I28" s="43">
        <v>248.4</v>
      </c>
      <c r="J28" s="9">
        <f>H28*I28</f>
        <v>745.2</v>
      </c>
      <c r="K28" s="48" t="s">
        <v>79</v>
      </c>
    </row>
    <row r="29" spans="1:17" x14ac:dyDescent="0.35">
      <c r="A29" t="s">
        <v>74</v>
      </c>
      <c r="B29" s="56">
        <f>ROUNDUP(H23,0)+2</f>
        <v>130</v>
      </c>
      <c r="C29" s="56"/>
      <c r="D29" s="43">
        <f>I29/G29</f>
        <v>2.0699999999999998</v>
      </c>
      <c r="E29">
        <f>B29*D29</f>
        <v>269.09999999999997</v>
      </c>
      <c r="G29" s="38">
        <v>60</v>
      </c>
      <c r="H29" s="39">
        <f>ROUNDUP(B29/G29,0)</f>
        <v>3</v>
      </c>
      <c r="I29" s="43">
        <v>124.2</v>
      </c>
      <c r="J29" s="9">
        <f>H29*I29</f>
        <v>372.6</v>
      </c>
      <c r="K29" s="48" t="s">
        <v>78</v>
      </c>
    </row>
    <row r="30" spans="1:17" x14ac:dyDescent="0.35">
      <c r="A30" t="s">
        <v>75</v>
      </c>
      <c r="B30" s="56">
        <f>ROUNDUP(I23/12,0)</f>
        <v>27</v>
      </c>
      <c r="C30" s="56"/>
      <c r="D30" s="43">
        <f>I30/G30</f>
        <v>8.82</v>
      </c>
      <c r="E30">
        <f>B30*D30</f>
        <v>238.14000000000001</v>
      </c>
      <c r="G30" s="40">
        <v>30</v>
      </c>
      <c r="H30" s="41">
        <f>ROUNDUP(B30/G30,0)</f>
        <v>1</v>
      </c>
      <c r="I30" s="47">
        <v>264.60000000000002</v>
      </c>
      <c r="J30" s="9">
        <f>H30*I30</f>
        <v>264.60000000000002</v>
      </c>
      <c r="K30" s="48">
        <v>7800</v>
      </c>
    </row>
    <row r="31" spans="1:17" ht="15" thickBot="1" x14ac:dyDescent="0.4">
      <c r="A31" t="s">
        <v>47</v>
      </c>
      <c r="B31" s="56"/>
      <c r="C31" s="56"/>
      <c r="D31">
        <v>2</v>
      </c>
      <c r="E31">
        <f>J23*D31</f>
        <v>134</v>
      </c>
      <c r="J31" s="15">
        <f>SUM(J26:J30)</f>
        <v>1908</v>
      </c>
    </row>
    <row r="32" spans="1:17" ht="15" customHeight="1" thickTop="1" thickBot="1" x14ac:dyDescent="0.4">
      <c r="B32" s="56"/>
      <c r="C32" s="56"/>
    </row>
    <row r="33" spans="1:16" ht="14.5" customHeight="1" x14ac:dyDescent="0.35">
      <c r="A33" s="1" t="s">
        <v>25</v>
      </c>
      <c r="B33" s="1"/>
      <c r="C33" s="1"/>
      <c r="D33" s="1"/>
      <c r="E33" s="11">
        <f>SUM(E26:E32)</f>
        <v>1455.3799999999999</v>
      </c>
      <c r="G33" s="61" t="s">
        <v>76</v>
      </c>
      <c r="H33" s="62"/>
      <c r="I33" s="62"/>
      <c r="J33" s="65">
        <v>45927</v>
      </c>
      <c r="K33" s="66"/>
    </row>
    <row r="34" spans="1:16" ht="15" thickBot="1" x14ac:dyDescent="0.4">
      <c r="A34" s="1" t="s">
        <v>28</v>
      </c>
      <c r="B34" s="1"/>
      <c r="C34" s="1"/>
      <c r="D34" s="12">
        <v>7.0000000000000007E-2</v>
      </c>
      <c r="E34" s="11">
        <f>(E33*D34)</f>
        <v>101.8766</v>
      </c>
      <c r="G34" s="63"/>
      <c r="H34" s="64"/>
      <c r="I34" s="64"/>
      <c r="J34" s="67"/>
      <c r="K34" s="68"/>
    </row>
    <row r="35" spans="1:16" x14ac:dyDescent="0.35">
      <c r="A35" s="1" t="s">
        <v>45</v>
      </c>
      <c r="B35" s="1"/>
      <c r="C35" s="1"/>
      <c r="D35" s="10">
        <v>0.2</v>
      </c>
      <c r="E35" s="11">
        <f>(E33*D35)</f>
        <v>291.07599999999996</v>
      </c>
      <c r="L35" s="1"/>
      <c r="M35" s="1"/>
      <c r="N35" s="1"/>
      <c r="O35" s="1"/>
      <c r="P35" s="1"/>
    </row>
    <row r="36" spans="1:16" x14ac:dyDescent="0.35">
      <c r="A36" s="13" t="s">
        <v>29</v>
      </c>
      <c r="B36" s="13"/>
      <c r="C36" s="13"/>
      <c r="D36" s="13"/>
      <c r="E36" s="14">
        <f>SUM(E33:E35)</f>
        <v>1848.3326</v>
      </c>
      <c r="L36" s="1"/>
    </row>
    <row r="37" spans="1:16" x14ac:dyDescent="0.35">
      <c r="A37" s="1" t="s">
        <v>8</v>
      </c>
      <c r="B37" s="1"/>
      <c r="C37" s="1"/>
      <c r="D37" s="1"/>
      <c r="E37" s="11">
        <f>(D23*J37)+((D23*J37)*D35)</f>
        <v>0</v>
      </c>
      <c r="H37" s="57" t="s">
        <v>40</v>
      </c>
      <c r="I37" s="57"/>
      <c r="J37" s="24"/>
      <c r="L37" s="1"/>
    </row>
    <row r="38" spans="1:16" s="28" customFormat="1" ht="21.5" thickBot="1" x14ac:dyDescent="0.55000000000000004">
      <c r="A38" s="26" t="s">
        <v>30</v>
      </c>
      <c r="B38" s="26"/>
      <c r="C38" s="26"/>
      <c r="D38" s="26"/>
      <c r="E38" s="27">
        <f>ROUNDUP(SUM(E36:E37),0)</f>
        <v>1849</v>
      </c>
      <c r="M38"/>
      <c r="N38"/>
      <c r="O38"/>
      <c r="P38"/>
    </row>
    <row r="39" spans="1:16" ht="15" thickTop="1" x14ac:dyDescent="0.35"/>
    <row r="40" spans="1:16" ht="29" customHeight="1" thickBot="1" x14ac:dyDescent="0.55000000000000004">
      <c r="A40" s="26" t="s">
        <v>86</v>
      </c>
      <c r="B40" s="45"/>
      <c r="C40" s="45"/>
      <c r="D40" s="46"/>
      <c r="E40" s="27">
        <f>E38/D23</f>
        <v>1.849</v>
      </c>
      <c r="G40" s="32"/>
    </row>
    <row r="41" spans="1:16" ht="15" thickTop="1" x14ac:dyDescent="0.35">
      <c r="A41" s="32"/>
      <c r="B41" s="37"/>
      <c r="C41" s="32"/>
      <c r="D41" s="33"/>
      <c r="E41" s="34"/>
      <c r="F41" s="32"/>
      <c r="G41" s="32"/>
    </row>
    <row r="42" spans="1:16" x14ac:dyDescent="0.35">
      <c r="A42" s="35" t="s">
        <v>44</v>
      </c>
    </row>
    <row r="43" spans="1:16" x14ac:dyDescent="0.35">
      <c r="A43" s="35"/>
    </row>
    <row r="44" spans="1:16" x14ac:dyDescent="0.35">
      <c r="A44" s="35"/>
      <c r="F44" s="36"/>
    </row>
    <row r="45" spans="1:16" x14ac:dyDescent="0.35">
      <c r="A45" s="35"/>
    </row>
    <row r="48" spans="1:16" x14ac:dyDescent="0.35">
      <c r="A48" s="35"/>
      <c r="D48" s="36"/>
    </row>
    <row r="49" spans="1:4" x14ac:dyDescent="0.35">
      <c r="A49" s="35"/>
      <c r="D49" s="36"/>
    </row>
    <row r="50" spans="1:4" x14ac:dyDescent="0.35">
      <c r="D50" s="36"/>
    </row>
  </sheetData>
  <mergeCells count="17">
    <mergeCell ref="J33:K34"/>
    <mergeCell ref="L26:Q26"/>
    <mergeCell ref="L27:Q27"/>
    <mergeCell ref="L25:Q25"/>
    <mergeCell ref="A7:J7"/>
    <mergeCell ref="A8:H8"/>
    <mergeCell ref="I8:J8"/>
    <mergeCell ref="B25:C25"/>
    <mergeCell ref="B26:C26"/>
    <mergeCell ref="B27:C27"/>
    <mergeCell ref="H37:I37"/>
    <mergeCell ref="B28:C28"/>
    <mergeCell ref="B29:C29"/>
    <mergeCell ref="B30:C30"/>
    <mergeCell ref="B31:C31"/>
    <mergeCell ref="B32:C32"/>
    <mergeCell ref="G33:I34"/>
  </mergeCells>
  <pageMargins left="0.25" right="0.25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1"/>
  <sheetViews>
    <sheetView topLeftCell="A4" workbookViewId="0">
      <selection activeCell="G34" sqref="G34:K35"/>
    </sheetView>
  </sheetViews>
  <sheetFormatPr defaultRowHeight="14.5" x14ac:dyDescent="0.35"/>
  <cols>
    <col min="1" max="1" width="31.54296875" bestFit="1" customWidth="1"/>
    <col min="4" max="4" width="13.453125" customWidth="1"/>
    <col min="5" max="5" width="19.453125" customWidth="1"/>
    <col min="6" max="8" width="10.453125" bestFit="1" customWidth="1"/>
    <col min="9" max="9" width="10.7265625" bestFit="1" customWidth="1"/>
    <col min="10" max="10" width="11.7265625" bestFit="1" customWidth="1"/>
    <col min="15" max="15" width="16" bestFit="1" customWidth="1"/>
    <col min="16" max="16" width="15" bestFit="1" customWidth="1"/>
  </cols>
  <sheetData>
    <row r="1" spans="1:11" ht="28.5" x14ac:dyDescent="0.65">
      <c r="A1" s="3" t="s">
        <v>11</v>
      </c>
    </row>
    <row r="2" spans="1:11" ht="18" x14ac:dyDescent="0.4">
      <c r="A2" s="4" t="s">
        <v>12</v>
      </c>
    </row>
    <row r="3" spans="1:11" x14ac:dyDescent="0.35">
      <c r="A3" t="s">
        <v>13</v>
      </c>
    </row>
    <row r="4" spans="1:11" x14ac:dyDescent="0.35">
      <c r="A4" t="s">
        <v>14</v>
      </c>
    </row>
    <row r="5" spans="1:11" x14ac:dyDescent="0.35">
      <c r="A5" t="s">
        <v>15</v>
      </c>
    </row>
    <row r="7" spans="1:11" ht="18.5" x14ac:dyDescent="0.45">
      <c r="A7" s="52" t="s">
        <v>16</v>
      </c>
      <c r="B7" s="52"/>
      <c r="C7" s="52"/>
      <c r="D7" s="52"/>
      <c r="E7" s="52"/>
      <c r="F7" s="52"/>
      <c r="G7" s="52"/>
      <c r="H7" s="52"/>
      <c r="I7" s="52"/>
      <c r="J7" s="52"/>
    </row>
    <row r="8" spans="1:11" x14ac:dyDescent="0.35">
      <c r="A8" s="58" t="str">
        <f>TEXT('Price Proposal'!B9,)</f>
        <v xml:space="preserve">Job: </v>
      </c>
      <c r="B8" s="58"/>
      <c r="C8" s="58"/>
      <c r="D8" s="58"/>
      <c r="E8" s="58"/>
      <c r="F8" s="58"/>
      <c r="G8" s="58"/>
      <c r="H8" s="58"/>
      <c r="I8" s="59">
        <f>'Prelude XL'!I8:J8</f>
        <v>44228</v>
      </c>
      <c r="J8" s="60"/>
    </row>
    <row r="9" spans="1:11" x14ac:dyDescent="0.35">
      <c r="A9" s="5"/>
      <c r="B9" s="5"/>
      <c r="C9" s="5"/>
      <c r="D9" s="5"/>
      <c r="E9" s="5"/>
      <c r="F9" s="5"/>
      <c r="G9" s="5"/>
      <c r="H9" s="5"/>
      <c r="I9" s="6"/>
      <c r="J9" s="6"/>
    </row>
    <row r="10" spans="1:11" x14ac:dyDescent="0.35">
      <c r="A10" t="s">
        <v>3</v>
      </c>
      <c r="B10">
        <v>2</v>
      </c>
      <c r="C10">
        <v>2</v>
      </c>
      <c r="D10">
        <f>B10*C10</f>
        <v>4</v>
      </c>
    </row>
    <row r="11" spans="1:11" x14ac:dyDescent="0.35">
      <c r="F11" s="1" t="s">
        <v>26</v>
      </c>
    </row>
    <row r="12" spans="1:11" x14ac:dyDescent="0.35">
      <c r="A12" s="2" t="s">
        <v>17</v>
      </c>
      <c r="B12" s="2" t="s">
        <v>0</v>
      </c>
      <c r="C12" s="2" t="s">
        <v>1</v>
      </c>
      <c r="D12" s="2" t="s">
        <v>2</v>
      </c>
      <c r="E12" s="2" t="s">
        <v>27</v>
      </c>
      <c r="F12" s="2" t="s">
        <v>4</v>
      </c>
      <c r="G12" s="2" t="s">
        <v>7</v>
      </c>
      <c r="H12" s="2" t="s">
        <v>6</v>
      </c>
      <c r="I12" s="2" t="s">
        <v>5</v>
      </c>
      <c r="J12" s="2" t="s">
        <v>9</v>
      </c>
      <c r="K12" s="2"/>
    </row>
    <row r="14" spans="1:11" x14ac:dyDescent="0.35">
      <c r="A14" s="5" t="s">
        <v>48</v>
      </c>
      <c r="B14">
        <v>25</v>
      </c>
      <c r="C14">
        <v>25</v>
      </c>
      <c r="D14">
        <f>B14*C14</f>
        <v>625</v>
      </c>
      <c r="E14">
        <f t="shared" ref="E14:E23" si="0">ROUNDUP(D14/$D$10,0)</f>
        <v>157</v>
      </c>
      <c r="F14">
        <f>ROUNDUP(D14/4,0)</f>
        <v>157</v>
      </c>
      <c r="G14">
        <f>ROUNDUP(F14/2,0)</f>
        <v>79</v>
      </c>
      <c r="H14">
        <f>ROUNDUP(G14*1,0)</f>
        <v>79</v>
      </c>
      <c r="I14">
        <f>ROUNDUP(((B14+C14)*2),0)</f>
        <v>100</v>
      </c>
      <c r="J14">
        <f>ROUNDUP(D14/16,0)</f>
        <v>40</v>
      </c>
    </row>
    <row r="15" spans="1:11" x14ac:dyDescent="0.35">
      <c r="A15" s="5" t="s">
        <v>49</v>
      </c>
      <c r="B15">
        <v>10</v>
      </c>
      <c r="C15">
        <v>37.5</v>
      </c>
      <c r="D15">
        <f t="shared" ref="D15:D23" si="1">B15*C15</f>
        <v>375</v>
      </c>
      <c r="E15">
        <f t="shared" si="0"/>
        <v>94</v>
      </c>
      <c r="F15">
        <f t="shared" ref="F15:F23" si="2">ROUNDUP(D15/4,0)</f>
        <v>94</v>
      </c>
      <c r="G15">
        <f t="shared" ref="G15:G23" si="3">ROUNDUP(F15/2,0)</f>
        <v>47</v>
      </c>
      <c r="H15">
        <f t="shared" ref="H15:H23" si="4">ROUNDUP(G15*1,0)</f>
        <v>47</v>
      </c>
      <c r="I15">
        <f t="shared" ref="I15:I23" si="5">ROUNDUP(((B15+C15)*2),0)</f>
        <v>95</v>
      </c>
      <c r="J15">
        <f t="shared" ref="J15:J23" si="6">ROUNDUP(D15/16,0)</f>
        <v>24</v>
      </c>
    </row>
    <row r="16" spans="1:11" x14ac:dyDescent="0.35">
      <c r="A16" s="5"/>
      <c r="D16">
        <f t="shared" si="1"/>
        <v>0</v>
      </c>
      <c r="E16">
        <f t="shared" si="0"/>
        <v>0</v>
      </c>
      <c r="F16">
        <f t="shared" si="2"/>
        <v>0</v>
      </c>
      <c r="G16">
        <f t="shared" si="3"/>
        <v>0</v>
      </c>
      <c r="H16">
        <f t="shared" si="4"/>
        <v>0</v>
      </c>
      <c r="I16">
        <f t="shared" si="5"/>
        <v>0</v>
      </c>
      <c r="J16">
        <f t="shared" si="6"/>
        <v>0</v>
      </c>
    </row>
    <row r="17" spans="1:16" x14ac:dyDescent="0.35">
      <c r="A17" s="5"/>
      <c r="D17">
        <f t="shared" si="1"/>
        <v>0</v>
      </c>
      <c r="E17">
        <f t="shared" si="0"/>
        <v>0</v>
      </c>
      <c r="F17">
        <f t="shared" si="2"/>
        <v>0</v>
      </c>
      <c r="G17">
        <f t="shared" si="3"/>
        <v>0</v>
      </c>
      <c r="H17">
        <f t="shared" si="4"/>
        <v>0</v>
      </c>
      <c r="I17">
        <f t="shared" si="5"/>
        <v>0</v>
      </c>
      <c r="J17">
        <f t="shared" si="6"/>
        <v>0</v>
      </c>
    </row>
    <row r="18" spans="1:16" x14ac:dyDescent="0.35">
      <c r="A18" s="5"/>
      <c r="D18">
        <f t="shared" si="1"/>
        <v>0</v>
      </c>
      <c r="E18">
        <f t="shared" si="0"/>
        <v>0</v>
      </c>
      <c r="F18">
        <f t="shared" si="2"/>
        <v>0</v>
      </c>
      <c r="G18">
        <f t="shared" si="3"/>
        <v>0</v>
      </c>
      <c r="H18">
        <f t="shared" si="4"/>
        <v>0</v>
      </c>
      <c r="I18">
        <f t="shared" si="5"/>
        <v>0</v>
      </c>
      <c r="J18">
        <f t="shared" si="6"/>
        <v>0</v>
      </c>
    </row>
    <row r="19" spans="1:16" x14ac:dyDescent="0.35">
      <c r="A19" s="5"/>
      <c r="D19">
        <f t="shared" si="1"/>
        <v>0</v>
      </c>
      <c r="E19">
        <f t="shared" si="0"/>
        <v>0</v>
      </c>
      <c r="F19">
        <f t="shared" si="2"/>
        <v>0</v>
      </c>
      <c r="G19">
        <f t="shared" si="3"/>
        <v>0</v>
      </c>
      <c r="H19">
        <f t="shared" si="4"/>
        <v>0</v>
      </c>
      <c r="I19">
        <f t="shared" si="5"/>
        <v>0</v>
      </c>
      <c r="J19">
        <f t="shared" si="6"/>
        <v>0</v>
      </c>
    </row>
    <row r="20" spans="1:16" x14ac:dyDescent="0.35">
      <c r="A20" s="5"/>
      <c r="D20">
        <f t="shared" si="1"/>
        <v>0</v>
      </c>
      <c r="E20">
        <f t="shared" si="0"/>
        <v>0</v>
      </c>
      <c r="F20">
        <f t="shared" si="2"/>
        <v>0</v>
      </c>
      <c r="G20">
        <f t="shared" si="3"/>
        <v>0</v>
      </c>
      <c r="H20">
        <f t="shared" si="4"/>
        <v>0</v>
      </c>
      <c r="I20">
        <f t="shared" si="5"/>
        <v>0</v>
      </c>
      <c r="J20">
        <f t="shared" si="6"/>
        <v>0</v>
      </c>
    </row>
    <row r="21" spans="1:16" x14ac:dyDescent="0.35">
      <c r="A21" s="5"/>
      <c r="D21">
        <f t="shared" si="1"/>
        <v>0</v>
      </c>
      <c r="E21">
        <f t="shared" si="0"/>
        <v>0</v>
      </c>
      <c r="F21">
        <f t="shared" si="2"/>
        <v>0</v>
      </c>
      <c r="G21">
        <f t="shared" si="3"/>
        <v>0</v>
      </c>
      <c r="H21">
        <f t="shared" si="4"/>
        <v>0</v>
      </c>
      <c r="I21">
        <f t="shared" si="5"/>
        <v>0</v>
      </c>
      <c r="J21">
        <f t="shared" si="6"/>
        <v>0</v>
      </c>
    </row>
    <row r="22" spans="1:16" x14ac:dyDescent="0.35">
      <c r="D22">
        <f t="shared" si="1"/>
        <v>0</v>
      </c>
      <c r="E22">
        <f t="shared" si="0"/>
        <v>0</v>
      </c>
      <c r="F22">
        <f t="shared" si="2"/>
        <v>0</v>
      </c>
      <c r="G22">
        <f t="shared" si="3"/>
        <v>0</v>
      </c>
      <c r="H22">
        <f t="shared" si="4"/>
        <v>0</v>
      </c>
      <c r="I22">
        <f t="shared" si="5"/>
        <v>0</v>
      </c>
      <c r="J22">
        <f t="shared" si="6"/>
        <v>0</v>
      </c>
    </row>
    <row r="23" spans="1:16" x14ac:dyDescent="0.35">
      <c r="D23">
        <f t="shared" si="1"/>
        <v>0</v>
      </c>
      <c r="E23">
        <f t="shared" si="0"/>
        <v>0</v>
      </c>
      <c r="F23">
        <f t="shared" si="2"/>
        <v>0</v>
      </c>
      <c r="G23">
        <f t="shared" si="3"/>
        <v>0</v>
      </c>
      <c r="H23">
        <f t="shared" si="4"/>
        <v>0</v>
      </c>
      <c r="I23">
        <f t="shared" si="5"/>
        <v>0</v>
      </c>
      <c r="J23">
        <f t="shared" si="6"/>
        <v>0</v>
      </c>
    </row>
    <row r="24" spans="1:16" x14ac:dyDescent="0.35">
      <c r="A24" s="1" t="s">
        <v>10</v>
      </c>
      <c r="B24" s="1"/>
      <c r="C24" s="1"/>
      <c r="D24" s="1">
        <f t="shared" ref="D24:J24" si="7">SUM(D14:D23)</f>
        <v>1000</v>
      </c>
      <c r="E24" s="1">
        <f t="shared" si="7"/>
        <v>251</v>
      </c>
      <c r="F24" s="1">
        <f t="shared" si="7"/>
        <v>251</v>
      </c>
      <c r="G24" s="1">
        <f t="shared" si="7"/>
        <v>126</v>
      </c>
      <c r="H24" s="1">
        <f t="shared" si="7"/>
        <v>126</v>
      </c>
      <c r="I24" s="1">
        <f t="shared" si="7"/>
        <v>195</v>
      </c>
      <c r="J24" s="1">
        <f t="shared" si="7"/>
        <v>64</v>
      </c>
    </row>
    <row r="26" spans="1:16" x14ac:dyDescent="0.35">
      <c r="A26" t="s">
        <v>18</v>
      </c>
      <c r="B26" s="56" t="s">
        <v>41</v>
      </c>
      <c r="C26" s="56"/>
      <c r="D26" t="s">
        <v>19</v>
      </c>
      <c r="E26" t="s">
        <v>20</v>
      </c>
      <c r="G26" s="7" t="s">
        <v>42</v>
      </c>
      <c r="H26" s="29" t="s">
        <v>43</v>
      </c>
      <c r="I26" s="29" t="s">
        <v>32</v>
      </c>
      <c r="J26" s="8" t="s">
        <v>33</v>
      </c>
      <c r="L26" s="72" t="s">
        <v>46</v>
      </c>
      <c r="M26" s="73"/>
      <c r="N26" s="73"/>
      <c r="O26" s="73"/>
      <c r="P26" s="60"/>
    </row>
    <row r="27" spans="1:16" x14ac:dyDescent="0.35">
      <c r="A27" t="str">
        <f>"Panels "&amp;B10&amp;" x "&amp;C10</f>
        <v>Panels 2 x 2</v>
      </c>
      <c r="B27" s="56">
        <f>E24</f>
        <v>251</v>
      </c>
      <c r="C27" s="56"/>
      <c r="D27" s="43">
        <f>I27/G27</f>
        <v>0</v>
      </c>
      <c r="E27">
        <f>B27*D27</f>
        <v>0</v>
      </c>
      <c r="G27" s="38">
        <v>8</v>
      </c>
      <c r="H27" s="39">
        <f>ROUNDUP(B27/G27,0)</f>
        <v>32</v>
      </c>
      <c r="I27" s="39">
        <v>0</v>
      </c>
      <c r="J27" s="9">
        <f>H27*I27</f>
        <v>0</v>
      </c>
      <c r="L27" s="69" t="s">
        <v>50</v>
      </c>
      <c r="M27" s="70"/>
      <c r="N27" s="70"/>
      <c r="O27" s="70"/>
      <c r="P27" s="71"/>
    </row>
    <row r="28" spans="1:16" x14ac:dyDescent="0.35">
      <c r="A28" t="s">
        <v>21</v>
      </c>
      <c r="B28" s="56">
        <f>ROUNDUP(F24/12,0)</f>
        <v>21</v>
      </c>
      <c r="C28" s="56"/>
      <c r="D28" s="43">
        <f>I28/G28</f>
        <v>15.780000000000001</v>
      </c>
      <c r="E28">
        <f>B28*D28</f>
        <v>331.38</v>
      </c>
      <c r="G28" s="38">
        <v>20</v>
      </c>
      <c r="H28" s="39">
        <f>ROUNDUP(B28/G28,0)</f>
        <v>2</v>
      </c>
      <c r="I28" s="39">
        <v>315.60000000000002</v>
      </c>
      <c r="J28" s="9">
        <f>H28*I28</f>
        <v>631.20000000000005</v>
      </c>
      <c r="K28" t="s">
        <v>51</v>
      </c>
      <c r="L28" s="69" t="s">
        <v>72</v>
      </c>
      <c r="M28" s="70"/>
      <c r="N28" s="70"/>
      <c r="O28" s="70"/>
      <c r="P28" s="71"/>
    </row>
    <row r="29" spans="1:16" x14ac:dyDescent="0.35">
      <c r="A29" t="s">
        <v>22</v>
      </c>
      <c r="B29" s="56">
        <f>ROUNDUP(G24,0)+2</f>
        <v>128</v>
      </c>
      <c r="C29" s="56"/>
      <c r="D29" s="43">
        <f>I29/G29</f>
        <v>5.2600000000000007</v>
      </c>
      <c r="E29">
        <f>B29*D29</f>
        <v>673.28000000000009</v>
      </c>
      <c r="G29" s="38">
        <v>60</v>
      </c>
      <c r="H29" s="39">
        <f>ROUNDUP(B29/G29,0)</f>
        <v>3</v>
      </c>
      <c r="I29" s="39">
        <v>315.60000000000002</v>
      </c>
      <c r="J29" s="9">
        <f>H29*I29</f>
        <v>946.80000000000007</v>
      </c>
      <c r="K29" t="s">
        <v>52</v>
      </c>
    </row>
    <row r="30" spans="1:16" x14ac:dyDescent="0.35">
      <c r="A30" t="s">
        <v>23</v>
      </c>
      <c r="B30" s="56">
        <f>ROUNDUP(H24,0)+2</f>
        <v>128</v>
      </c>
      <c r="C30" s="56"/>
      <c r="D30" s="43">
        <f>I30/G30</f>
        <v>2.6300000000000003</v>
      </c>
      <c r="E30">
        <f>B30*D30</f>
        <v>336.64000000000004</v>
      </c>
      <c r="G30" s="38">
        <v>60</v>
      </c>
      <c r="H30" s="39">
        <f>ROUNDUP(B30/G30,0)</f>
        <v>3</v>
      </c>
      <c r="I30" s="39">
        <v>157.80000000000001</v>
      </c>
      <c r="J30" s="9">
        <f>H30*I30</f>
        <v>473.40000000000003</v>
      </c>
      <c r="K30" t="s">
        <v>53</v>
      </c>
    </row>
    <row r="31" spans="1:16" x14ac:dyDescent="0.35">
      <c r="A31" t="s">
        <v>24</v>
      </c>
      <c r="B31" s="56">
        <f>ROUNDUP(I24/12,0)</f>
        <v>17</v>
      </c>
      <c r="C31" s="56"/>
      <c r="D31" s="43">
        <f>I31/G31</f>
        <v>8.82</v>
      </c>
      <c r="E31">
        <f>B31*D31</f>
        <v>149.94</v>
      </c>
      <c r="G31" s="40">
        <v>30</v>
      </c>
      <c r="H31" s="41">
        <f>ROUNDUP(B31/G31,0)</f>
        <v>1</v>
      </c>
      <c r="I31" s="41">
        <v>264.60000000000002</v>
      </c>
      <c r="J31" s="9">
        <f>H31*I31</f>
        <v>264.60000000000002</v>
      </c>
      <c r="K31" t="s">
        <v>54</v>
      </c>
    </row>
    <row r="32" spans="1:16" ht="15" thickBot="1" x14ac:dyDescent="0.4">
      <c r="A32" t="s">
        <v>47</v>
      </c>
      <c r="B32" s="56"/>
      <c r="C32" s="56"/>
      <c r="D32">
        <v>2</v>
      </c>
      <c r="E32">
        <f>J24*D32</f>
        <v>128</v>
      </c>
      <c r="J32" s="15">
        <f>SUM(J27:J31)</f>
        <v>2316</v>
      </c>
    </row>
    <row r="33" spans="1:15" ht="15.5" thickTop="1" thickBot="1" x14ac:dyDescent="0.4">
      <c r="B33" s="56"/>
      <c r="C33" s="56"/>
    </row>
    <row r="34" spans="1:15" x14ac:dyDescent="0.35">
      <c r="A34" s="1" t="s">
        <v>25</v>
      </c>
      <c r="B34" s="1"/>
      <c r="C34" s="1"/>
      <c r="D34" s="1"/>
      <c r="E34" s="11">
        <f>SUM(E27:E33)</f>
        <v>1619.2400000000002</v>
      </c>
      <c r="G34" s="61" t="s">
        <v>76</v>
      </c>
      <c r="H34" s="62"/>
      <c r="I34" s="62"/>
      <c r="J34" s="65">
        <v>45927</v>
      </c>
      <c r="K34" s="66"/>
    </row>
    <row r="35" spans="1:15" ht="15" thickBot="1" x14ac:dyDescent="0.4">
      <c r="A35" s="1" t="s">
        <v>28</v>
      </c>
      <c r="B35" s="1"/>
      <c r="C35" s="1"/>
      <c r="D35" s="12">
        <v>7.0000000000000007E-2</v>
      </c>
      <c r="E35" s="11">
        <f>(E34*D35)</f>
        <v>113.34680000000003</v>
      </c>
      <c r="G35" s="63"/>
      <c r="H35" s="64"/>
      <c r="I35" s="64"/>
      <c r="J35" s="67"/>
      <c r="K35" s="68"/>
    </row>
    <row r="36" spans="1:15" x14ac:dyDescent="0.35">
      <c r="A36" s="1" t="s">
        <v>45</v>
      </c>
      <c r="B36" s="1"/>
      <c r="C36" s="1"/>
      <c r="D36" s="10">
        <v>0.2</v>
      </c>
      <c r="E36" s="11">
        <f>(E34*D36)</f>
        <v>323.84800000000007</v>
      </c>
      <c r="L36" s="1"/>
      <c r="M36" s="1"/>
      <c r="N36" s="1"/>
      <c r="O36" s="1"/>
    </row>
    <row r="37" spans="1:15" x14ac:dyDescent="0.35">
      <c r="A37" s="13" t="s">
        <v>29</v>
      </c>
      <c r="B37" s="13"/>
      <c r="C37" s="13"/>
      <c r="D37" s="13"/>
      <c r="E37" s="14">
        <f>SUM(E34:E36)</f>
        <v>2056.4348000000005</v>
      </c>
      <c r="L37" s="1"/>
    </row>
    <row r="38" spans="1:15" x14ac:dyDescent="0.35">
      <c r="A38" s="1" t="s">
        <v>8</v>
      </c>
      <c r="B38" s="1"/>
      <c r="C38" s="1"/>
      <c r="D38" s="1"/>
      <c r="E38" s="11">
        <f>(D24*J38)+((D24*J38)*D36)</f>
        <v>0</v>
      </c>
      <c r="H38" s="57" t="s">
        <v>40</v>
      </c>
      <c r="I38" s="57"/>
      <c r="J38" s="24"/>
      <c r="L38" s="1"/>
    </row>
    <row r="39" spans="1:15" s="28" customFormat="1" ht="21.5" thickBot="1" x14ac:dyDescent="0.55000000000000004">
      <c r="A39" s="26" t="s">
        <v>30</v>
      </c>
      <c r="B39" s="26"/>
      <c r="C39" s="26"/>
      <c r="D39" s="26"/>
      <c r="E39" s="27">
        <f>ROUNDUP(SUM(E37:E38),0)</f>
        <v>2057</v>
      </c>
      <c r="M39"/>
      <c r="N39"/>
      <c r="O39"/>
    </row>
    <row r="40" spans="1:15" ht="15" thickTop="1" x14ac:dyDescent="0.35"/>
    <row r="41" spans="1:15" ht="21.5" thickBot="1" x14ac:dyDescent="0.55000000000000004">
      <c r="A41" s="26" t="s">
        <v>73</v>
      </c>
      <c r="B41" s="45"/>
      <c r="C41" s="45"/>
      <c r="D41" s="46"/>
      <c r="E41" s="27">
        <f>E39/D24</f>
        <v>2.0569999999999999</v>
      </c>
      <c r="G41" s="32"/>
    </row>
    <row r="42" spans="1:15" ht="15" thickTop="1" x14ac:dyDescent="0.35">
      <c r="A42" s="32"/>
      <c r="B42" s="37"/>
      <c r="C42" s="32"/>
      <c r="D42" s="33"/>
      <c r="E42" s="34"/>
      <c r="F42" s="32"/>
      <c r="G42" s="32"/>
    </row>
    <row r="43" spans="1:15" x14ac:dyDescent="0.35">
      <c r="A43" s="35"/>
    </row>
    <row r="44" spans="1:15" x14ac:dyDescent="0.35">
      <c r="A44" s="35"/>
    </row>
    <row r="45" spans="1:15" x14ac:dyDescent="0.35">
      <c r="A45" s="35"/>
      <c r="F45" s="36"/>
    </row>
    <row r="46" spans="1:15" x14ac:dyDescent="0.35">
      <c r="A46" s="35"/>
    </row>
    <row r="49" spans="1:4" x14ac:dyDescent="0.35">
      <c r="A49" s="35"/>
      <c r="D49" s="36"/>
    </row>
    <row r="50" spans="1:4" x14ac:dyDescent="0.35">
      <c r="A50" s="35"/>
      <c r="D50" s="36"/>
    </row>
    <row r="51" spans="1:4" x14ac:dyDescent="0.35">
      <c r="D51" s="36"/>
    </row>
  </sheetData>
  <mergeCells count="17">
    <mergeCell ref="B27:C27"/>
    <mergeCell ref="L27:P27"/>
    <mergeCell ref="A7:J7"/>
    <mergeCell ref="A8:H8"/>
    <mergeCell ref="I8:J8"/>
    <mergeCell ref="B26:C26"/>
    <mergeCell ref="L26:P26"/>
    <mergeCell ref="B33:C33"/>
    <mergeCell ref="H38:I38"/>
    <mergeCell ref="B28:C28"/>
    <mergeCell ref="L28:P28"/>
    <mergeCell ref="B29:C29"/>
    <mergeCell ref="B30:C30"/>
    <mergeCell ref="B31:C31"/>
    <mergeCell ref="B32:C32"/>
    <mergeCell ref="G34:I35"/>
    <mergeCell ref="J34:K35"/>
  </mergeCells>
  <pageMargins left="0.25" right="0.25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1"/>
  <sheetViews>
    <sheetView topLeftCell="A4" workbookViewId="0">
      <selection activeCell="A41" sqref="A41"/>
    </sheetView>
  </sheetViews>
  <sheetFormatPr defaultRowHeight="14.5" x14ac:dyDescent="0.35"/>
  <cols>
    <col min="1" max="1" width="31.54296875" bestFit="1" customWidth="1"/>
    <col min="4" max="4" width="13.453125" customWidth="1"/>
    <col min="5" max="5" width="19.453125" customWidth="1"/>
    <col min="6" max="8" width="10.453125" bestFit="1" customWidth="1"/>
    <col min="9" max="9" width="10.7265625" bestFit="1" customWidth="1"/>
    <col min="10" max="10" width="11.7265625" bestFit="1" customWidth="1"/>
    <col min="15" max="15" width="16" bestFit="1" customWidth="1"/>
    <col min="16" max="16" width="15" bestFit="1" customWidth="1"/>
  </cols>
  <sheetData>
    <row r="1" spans="1:11" ht="28.5" x14ac:dyDescent="0.65">
      <c r="A1" s="3" t="s">
        <v>11</v>
      </c>
    </row>
    <row r="2" spans="1:11" ht="18" x14ac:dyDescent="0.4">
      <c r="A2" s="4" t="s">
        <v>12</v>
      </c>
    </row>
    <row r="3" spans="1:11" x14ac:dyDescent="0.35">
      <c r="A3" t="s">
        <v>13</v>
      </c>
    </row>
    <row r="4" spans="1:11" x14ac:dyDescent="0.35">
      <c r="A4" t="s">
        <v>14</v>
      </c>
    </row>
    <row r="5" spans="1:11" x14ac:dyDescent="0.35">
      <c r="A5" t="s">
        <v>15</v>
      </c>
    </row>
    <row r="7" spans="1:11" ht="18.5" x14ac:dyDescent="0.45">
      <c r="A7" s="52" t="s">
        <v>16</v>
      </c>
      <c r="B7" s="52"/>
      <c r="C7" s="52"/>
      <c r="D7" s="52"/>
      <c r="E7" s="52"/>
      <c r="F7" s="52"/>
      <c r="G7" s="52"/>
      <c r="H7" s="52"/>
      <c r="I7" s="52"/>
      <c r="J7" s="52"/>
    </row>
    <row r="8" spans="1:11" x14ac:dyDescent="0.35">
      <c r="A8" s="58" t="str">
        <f>TEXT('Price Proposal'!B9,)</f>
        <v xml:space="preserve">Job: </v>
      </c>
      <c r="B8" s="58"/>
      <c r="C8" s="58"/>
      <c r="D8" s="58"/>
      <c r="E8" s="58"/>
      <c r="F8" s="58"/>
      <c r="G8" s="58"/>
      <c r="H8" s="58"/>
      <c r="I8" s="72" t="e">
        <f>'Price Proposal'!D9:E9</f>
        <v>#VALUE!</v>
      </c>
      <c r="J8" s="60"/>
    </row>
    <row r="9" spans="1:11" x14ac:dyDescent="0.35">
      <c r="A9" s="5"/>
      <c r="B9" s="5"/>
      <c r="C9" s="5"/>
      <c r="D9" s="5"/>
      <c r="E9" s="5"/>
      <c r="F9" s="5"/>
      <c r="G9" s="5"/>
      <c r="H9" s="5"/>
      <c r="I9" s="6"/>
      <c r="J9" s="6"/>
    </row>
    <row r="10" spans="1:11" x14ac:dyDescent="0.35">
      <c r="A10" t="s">
        <v>3</v>
      </c>
      <c r="B10">
        <v>2</v>
      </c>
      <c r="C10">
        <v>2</v>
      </c>
      <c r="D10">
        <f>B10*C10</f>
        <v>4</v>
      </c>
    </row>
    <row r="11" spans="1:11" x14ac:dyDescent="0.35">
      <c r="F11" s="1" t="s">
        <v>26</v>
      </c>
    </row>
    <row r="12" spans="1:11" x14ac:dyDescent="0.35">
      <c r="A12" s="2" t="s">
        <v>17</v>
      </c>
      <c r="B12" s="2" t="s">
        <v>0</v>
      </c>
      <c r="C12" s="2" t="s">
        <v>1</v>
      </c>
      <c r="D12" s="2" t="s">
        <v>2</v>
      </c>
      <c r="E12" s="2" t="s">
        <v>27</v>
      </c>
      <c r="F12" s="2" t="s">
        <v>4</v>
      </c>
      <c r="G12" s="2" t="s">
        <v>7</v>
      </c>
      <c r="H12" s="2" t="s">
        <v>6</v>
      </c>
      <c r="I12" s="2" t="s">
        <v>5</v>
      </c>
      <c r="J12" s="2" t="s">
        <v>9</v>
      </c>
      <c r="K12" s="2"/>
    </row>
    <row r="14" spans="1:11" x14ac:dyDescent="0.35">
      <c r="A14" s="5" t="s">
        <v>48</v>
      </c>
      <c r="B14">
        <v>25</v>
      </c>
      <c r="C14">
        <v>25</v>
      </c>
      <c r="D14">
        <f>B14*C14</f>
        <v>625</v>
      </c>
      <c r="E14">
        <f t="shared" ref="E14:E23" si="0">ROUNDUP(D14/$D$10,0)</f>
        <v>157</v>
      </c>
      <c r="F14">
        <f>ROUNDUP(D14/4,0)</f>
        <v>157</v>
      </c>
      <c r="G14">
        <f>ROUNDUP(F14/2,0)</f>
        <v>79</v>
      </c>
      <c r="H14">
        <f>ROUNDUP(G14*1,0)</f>
        <v>79</v>
      </c>
      <c r="I14">
        <f>ROUNDUP(((B14+C14)*2),0)</f>
        <v>100</v>
      </c>
      <c r="J14">
        <f>ROUNDUP(D14/16,0)</f>
        <v>40</v>
      </c>
    </row>
    <row r="15" spans="1:11" x14ac:dyDescent="0.35">
      <c r="A15" s="5" t="s">
        <v>49</v>
      </c>
      <c r="B15">
        <v>10</v>
      </c>
      <c r="C15">
        <v>37.5</v>
      </c>
      <c r="D15">
        <f t="shared" ref="D15:D23" si="1">B15*C15</f>
        <v>375</v>
      </c>
      <c r="E15">
        <f t="shared" si="0"/>
        <v>94</v>
      </c>
      <c r="F15">
        <f t="shared" ref="F15:F23" si="2">ROUNDUP(D15/4,0)</f>
        <v>94</v>
      </c>
      <c r="G15">
        <f t="shared" ref="G15:G23" si="3">ROUNDUP(F15/2,0)</f>
        <v>47</v>
      </c>
      <c r="H15">
        <f t="shared" ref="H15:H23" si="4">ROUNDUP(G15*1,0)</f>
        <v>47</v>
      </c>
      <c r="I15">
        <f t="shared" ref="I15:I23" si="5">ROUNDUP(((B15+C15)*2),0)</f>
        <v>95</v>
      </c>
      <c r="J15">
        <f t="shared" ref="J15:J23" si="6">ROUNDUP(D15/16,0)</f>
        <v>24</v>
      </c>
    </row>
    <row r="16" spans="1:11" x14ac:dyDescent="0.35">
      <c r="A16" s="5"/>
      <c r="D16">
        <f t="shared" si="1"/>
        <v>0</v>
      </c>
      <c r="E16">
        <f t="shared" si="0"/>
        <v>0</v>
      </c>
      <c r="F16">
        <f t="shared" si="2"/>
        <v>0</v>
      </c>
      <c r="G16">
        <f t="shared" si="3"/>
        <v>0</v>
      </c>
      <c r="H16">
        <f t="shared" si="4"/>
        <v>0</v>
      </c>
      <c r="I16">
        <f t="shared" si="5"/>
        <v>0</v>
      </c>
      <c r="J16">
        <f t="shared" si="6"/>
        <v>0</v>
      </c>
    </row>
    <row r="17" spans="1:16" x14ac:dyDescent="0.35">
      <c r="A17" s="5"/>
      <c r="D17">
        <f t="shared" si="1"/>
        <v>0</v>
      </c>
      <c r="E17">
        <f t="shared" si="0"/>
        <v>0</v>
      </c>
      <c r="F17">
        <f t="shared" si="2"/>
        <v>0</v>
      </c>
      <c r="G17">
        <f t="shared" si="3"/>
        <v>0</v>
      </c>
      <c r="H17">
        <f t="shared" si="4"/>
        <v>0</v>
      </c>
      <c r="I17">
        <f t="shared" si="5"/>
        <v>0</v>
      </c>
      <c r="J17">
        <f t="shared" si="6"/>
        <v>0</v>
      </c>
    </row>
    <row r="18" spans="1:16" x14ac:dyDescent="0.35">
      <c r="A18" s="5"/>
      <c r="D18">
        <f t="shared" si="1"/>
        <v>0</v>
      </c>
      <c r="E18">
        <f t="shared" si="0"/>
        <v>0</v>
      </c>
      <c r="F18">
        <f t="shared" si="2"/>
        <v>0</v>
      </c>
      <c r="G18">
        <f t="shared" si="3"/>
        <v>0</v>
      </c>
      <c r="H18">
        <f t="shared" si="4"/>
        <v>0</v>
      </c>
      <c r="I18">
        <f t="shared" si="5"/>
        <v>0</v>
      </c>
      <c r="J18">
        <f t="shared" si="6"/>
        <v>0</v>
      </c>
    </row>
    <row r="19" spans="1:16" x14ac:dyDescent="0.35">
      <c r="A19" s="5"/>
      <c r="D19">
        <f t="shared" si="1"/>
        <v>0</v>
      </c>
      <c r="E19">
        <f t="shared" si="0"/>
        <v>0</v>
      </c>
      <c r="F19">
        <f t="shared" si="2"/>
        <v>0</v>
      </c>
      <c r="G19">
        <f t="shared" si="3"/>
        <v>0</v>
      </c>
      <c r="H19">
        <f t="shared" si="4"/>
        <v>0</v>
      </c>
      <c r="I19">
        <f t="shared" si="5"/>
        <v>0</v>
      </c>
      <c r="J19">
        <f t="shared" si="6"/>
        <v>0</v>
      </c>
    </row>
    <row r="20" spans="1:16" x14ac:dyDescent="0.35">
      <c r="A20" s="5"/>
      <c r="D20">
        <f t="shared" si="1"/>
        <v>0</v>
      </c>
      <c r="E20">
        <f t="shared" si="0"/>
        <v>0</v>
      </c>
      <c r="F20">
        <f t="shared" si="2"/>
        <v>0</v>
      </c>
      <c r="G20">
        <f t="shared" si="3"/>
        <v>0</v>
      </c>
      <c r="H20">
        <f t="shared" si="4"/>
        <v>0</v>
      </c>
      <c r="I20">
        <f t="shared" si="5"/>
        <v>0</v>
      </c>
      <c r="J20">
        <f t="shared" si="6"/>
        <v>0</v>
      </c>
    </row>
    <row r="21" spans="1:16" x14ac:dyDescent="0.35">
      <c r="A21" s="5"/>
      <c r="D21">
        <f t="shared" si="1"/>
        <v>0</v>
      </c>
      <c r="E21">
        <f t="shared" si="0"/>
        <v>0</v>
      </c>
      <c r="F21">
        <f t="shared" si="2"/>
        <v>0</v>
      </c>
      <c r="G21">
        <f t="shared" si="3"/>
        <v>0</v>
      </c>
      <c r="H21">
        <f t="shared" si="4"/>
        <v>0</v>
      </c>
      <c r="I21">
        <f t="shared" si="5"/>
        <v>0</v>
      </c>
      <c r="J21">
        <f t="shared" si="6"/>
        <v>0</v>
      </c>
    </row>
    <row r="22" spans="1:16" x14ac:dyDescent="0.35">
      <c r="D22">
        <f t="shared" si="1"/>
        <v>0</v>
      </c>
      <c r="E22">
        <f t="shared" si="0"/>
        <v>0</v>
      </c>
      <c r="F22">
        <f t="shared" si="2"/>
        <v>0</v>
      </c>
      <c r="G22">
        <f t="shared" si="3"/>
        <v>0</v>
      </c>
      <c r="H22">
        <f t="shared" si="4"/>
        <v>0</v>
      </c>
      <c r="I22">
        <f t="shared" si="5"/>
        <v>0</v>
      </c>
      <c r="J22">
        <f t="shared" si="6"/>
        <v>0</v>
      </c>
    </row>
    <row r="23" spans="1:16" x14ac:dyDescent="0.35">
      <c r="D23">
        <f t="shared" si="1"/>
        <v>0</v>
      </c>
      <c r="E23">
        <f t="shared" si="0"/>
        <v>0</v>
      </c>
      <c r="F23">
        <f t="shared" si="2"/>
        <v>0</v>
      </c>
      <c r="G23">
        <f t="shared" si="3"/>
        <v>0</v>
      </c>
      <c r="H23">
        <f t="shared" si="4"/>
        <v>0</v>
      </c>
      <c r="I23">
        <f t="shared" si="5"/>
        <v>0</v>
      </c>
      <c r="J23">
        <f t="shared" si="6"/>
        <v>0</v>
      </c>
    </row>
    <row r="24" spans="1:16" x14ac:dyDescent="0.35">
      <c r="A24" s="1" t="s">
        <v>10</v>
      </c>
      <c r="B24" s="1"/>
      <c r="C24" s="1"/>
      <c r="D24" s="1">
        <f t="shared" ref="D24:J24" si="7">SUM(D14:D23)</f>
        <v>1000</v>
      </c>
      <c r="E24" s="1">
        <f t="shared" si="7"/>
        <v>251</v>
      </c>
      <c r="F24" s="1">
        <f t="shared" si="7"/>
        <v>251</v>
      </c>
      <c r="G24" s="1">
        <f t="shared" si="7"/>
        <v>126</v>
      </c>
      <c r="H24" s="1">
        <f t="shared" si="7"/>
        <v>126</v>
      </c>
      <c r="I24" s="1">
        <f t="shared" si="7"/>
        <v>195</v>
      </c>
      <c r="J24" s="1">
        <f t="shared" si="7"/>
        <v>64</v>
      </c>
    </row>
    <row r="26" spans="1:16" x14ac:dyDescent="0.35">
      <c r="A26" t="s">
        <v>18</v>
      </c>
      <c r="B26" s="56" t="s">
        <v>41</v>
      </c>
      <c r="C26" s="56"/>
      <c r="D26" t="s">
        <v>19</v>
      </c>
      <c r="E26" t="s">
        <v>20</v>
      </c>
      <c r="G26" s="7" t="s">
        <v>42</v>
      </c>
      <c r="H26" s="29" t="s">
        <v>43</v>
      </c>
      <c r="I26" s="29" t="s">
        <v>32</v>
      </c>
      <c r="J26" s="8" t="s">
        <v>33</v>
      </c>
      <c r="L26" s="72" t="s">
        <v>46</v>
      </c>
      <c r="M26" s="73"/>
      <c r="N26" s="73"/>
      <c r="O26" s="73"/>
      <c r="P26" s="60"/>
    </row>
    <row r="27" spans="1:16" x14ac:dyDescent="0.35">
      <c r="A27" t="str">
        <f>"Panels "&amp;B10&amp;" x "&amp;C10</f>
        <v>Panels 2 x 2</v>
      </c>
      <c r="B27" s="56">
        <f>E24</f>
        <v>251</v>
      </c>
      <c r="C27" s="56"/>
      <c r="D27" s="43">
        <f>I27/G27</f>
        <v>0</v>
      </c>
      <c r="E27">
        <f>B27*D27</f>
        <v>0</v>
      </c>
      <c r="G27" s="38">
        <v>8</v>
      </c>
      <c r="H27" s="39">
        <f>ROUNDUP(B27/G27,0)</f>
        <v>32</v>
      </c>
      <c r="I27" s="39">
        <v>0</v>
      </c>
      <c r="J27" s="9">
        <f>H27*I27</f>
        <v>0</v>
      </c>
      <c r="L27" s="69" t="s">
        <v>50</v>
      </c>
      <c r="M27" s="70"/>
      <c r="N27" s="70"/>
      <c r="O27" s="70"/>
      <c r="P27" s="71"/>
    </row>
    <row r="28" spans="1:16" x14ac:dyDescent="0.35">
      <c r="A28" t="s">
        <v>21</v>
      </c>
      <c r="B28" s="56">
        <f>ROUNDUP(F24/12,0)</f>
        <v>21</v>
      </c>
      <c r="C28" s="56"/>
      <c r="D28" s="43">
        <f>I28/G28</f>
        <v>23.759999999999998</v>
      </c>
      <c r="E28">
        <f>B28*D28</f>
        <v>498.96</v>
      </c>
      <c r="G28" s="38">
        <v>20</v>
      </c>
      <c r="H28" s="39">
        <f>ROUNDUP(B28/G28,0)</f>
        <v>2</v>
      </c>
      <c r="I28" s="39">
        <v>475.2</v>
      </c>
      <c r="J28" s="9">
        <f>H28*I28</f>
        <v>950.4</v>
      </c>
      <c r="K28" t="s">
        <v>56</v>
      </c>
      <c r="L28" s="69" t="s">
        <v>55</v>
      </c>
      <c r="M28" s="70"/>
      <c r="N28" s="70"/>
      <c r="O28" s="70"/>
      <c r="P28" s="71"/>
    </row>
    <row r="29" spans="1:16" x14ac:dyDescent="0.35">
      <c r="A29" t="s">
        <v>22</v>
      </c>
      <c r="B29" s="56">
        <f>ROUNDUP(G24,0)+2</f>
        <v>128</v>
      </c>
      <c r="C29" s="56"/>
      <c r="D29" s="43">
        <f>I29/G29</f>
        <v>7.92</v>
      </c>
      <c r="E29">
        <f>B29*D29</f>
        <v>1013.76</v>
      </c>
      <c r="G29" s="38">
        <v>60</v>
      </c>
      <c r="H29" s="39">
        <f>ROUNDUP(B29/G29,0)</f>
        <v>3</v>
      </c>
      <c r="I29" s="39">
        <v>475.2</v>
      </c>
      <c r="J29" s="9">
        <f>H29*I29</f>
        <v>1425.6</v>
      </c>
      <c r="K29" t="s">
        <v>57</v>
      </c>
    </row>
    <row r="30" spans="1:16" x14ac:dyDescent="0.35">
      <c r="A30" t="s">
        <v>23</v>
      </c>
      <c r="B30" s="56">
        <f>ROUNDUP(H24,0)+2</f>
        <v>128</v>
      </c>
      <c r="C30" s="56"/>
      <c r="D30" s="43">
        <f>I30/G30</f>
        <v>3.96</v>
      </c>
      <c r="E30">
        <f>B30*D30</f>
        <v>506.88</v>
      </c>
      <c r="G30" s="38">
        <v>60</v>
      </c>
      <c r="H30" s="39">
        <f>ROUNDUP(B30/G30,0)</f>
        <v>3</v>
      </c>
      <c r="I30" s="39">
        <v>237.6</v>
      </c>
      <c r="J30" s="9">
        <f>H30*I30</f>
        <v>712.8</v>
      </c>
      <c r="K30" t="s">
        <v>58</v>
      </c>
    </row>
    <row r="31" spans="1:16" x14ac:dyDescent="0.35">
      <c r="A31" t="s">
        <v>24</v>
      </c>
      <c r="B31" s="56">
        <f>ROUNDUP(I24/12,0)</f>
        <v>17</v>
      </c>
      <c r="C31" s="56"/>
      <c r="D31" s="43">
        <f>I31/G31</f>
        <v>8.82</v>
      </c>
      <c r="E31">
        <f>B31*D31</f>
        <v>149.94</v>
      </c>
      <c r="G31" s="40">
        <v>30</v>
      </c>
      <c r="H31" s="41">
        <f>ROUNDUP(B31/G31,0)</f>
        <v>1</v>
      </c>
      <c r="I31" s="41">
        <v>264.60000000000002</v>
      </c>
      <c r="J31" s="9">
        <f>H31*I31</f>
        <v>264.60000000000002</v>
      </c>
      <c r="K31" t="s">
        <v>54</v>
      </c>
    </row>
    <row r="32" spans="1:16" ht="15" thickBot="1" x14ac:dyDescent="0.4">
      <c r="A32" t="s">
        <v>47</v>
      </c>
      <c r="B32" s="56"/>
      <c r="C32" s="56"/>
      <c r="D32">
        <v>0.65</v>
      </c>
      <c r="E32">
        <f>J24*D32</f>
        <v>41.6</v>
      </c>
      <c r="J32" s="15">
        <f>SUM(J27:J31)</f>
        <v>3353.4</v>
      </c>
    </row>
    <row r="33" spans="1:15" ht="15.5" thickTop="1" thickBot="1" x14ac:dyDescent="0.4">
      <c r="B33" s="56"/>
      <c r="C33" s="56"/>
    </row>
    <row r="34" spans="1:15" x14ac:dyDescent="0.35">
      <c r="A34" s="1" t="s">
        <v>25</v>
      </c>
      <c r="B34" s="1"/>
      <c r="C34" s="1"/>
      <c r="D34" s="1"/>
      <c r="E34" s="11">
        <f>SUM(E27:E33)</f>
        <v>2211.14</v>
      </c>
      <c r="G34" s="61" t="s">
        <v>76</v>
      </c>
      <c r="H34" s="62"/>
      <c r="I34" s="62"/>
      <c r="J34" s="65">
        <v>45927</v>
      </c>
      <c r="K34" s="66"/>
    </row>
    <row r="35" spans="1:15" ht="15" thickBot="1" x14ac:dyDescent="0.4">
      <c r="A35" s="1" t="s">
        <v>28</v>
      </c>
      <c r="B35" s="1"/>
      <c r="C35" s="1"/>
      <c r="D35" s="12">
        <v>0.06</v>
      </c>
      <c r="E35" s="11">
        <f>(E34*D35)</f>
        <v>132.66839999999999</v>
      </c>
      <c r="G35" s="63"/>
      <c r="H35" s="64"/>
      <c r="I35" s="64"/>
      <c r="J35" s="67"/>
      <c r="K35" s="68"/>
    </row>
    <row r="36" spans="1:15" x14ac:dyDescent="0.35">
      <c r="A36" s="1" t="s">
        <v>45</v>
      </c>
      <c r="B36" s="1"/>
      <c r="C36" s="1"/>
      <c r="D36" s="10">
        <v>0.2</v>
      </c>
      <c r="E36" s="11">
        <f>(E34*D36)</f>
        <v>442.22800000000001</v>
      </c>
      <c r="L36" s="1"/>
      <c r="M36" s="1"/>
      <c r="N36" s="1"/>
      <c r="O36" s="1"/>
    </row>
    <row r="37" spans="1:15" x14ac:dyDescent="0.35">
      <c r="A37" s="13" t="s">
        <v>29</v>
      </c>
      <c r="B37" s="13"/>
      <c r="C37" s="13"/>
      <c r="D37" s="13"/>
      <c r="E37" s="14">
        <f>SUM(E34:E36)</f>
        <v>2786.0364</v>
      </c>
      <c r="L37" s="1"/>
    </row>
    <row r="38" spans="1:15" x14ac:dyDescent="0.35">
      <c r="A38" s="1" t="s">
        <v>8</v>
      </c>
      <c r="B38" s="1"/>
      <c r="C38" s="1"/>
      <c r="D38" s="1"/>
      <c r="E38" s="11">
        <f>(D24*J38)+((D24*J38)*D36)</f>
        <v>1500</v>
      </c>
      <c r="H38" s="57" t="s">
        <v>40</v>
      </c>
      <c r="I38" s="57"/>
      <c r="J38" s="24">
        <v>1.25</v>
      </c>
      <c r="L38" s="1"/>
    </row>
    <row r="39" spans="1:15" s="28" customFormat="1" ht="21.5" thickBot="1" x14ac:dyDescent="0.55000000000000004">
      <c r="A39" s="26" t="s">
        <v>30</v>
      </c>
      <c r="B39" s="26"/>
      <c r="C39" s="26"/>
      <c r="D39" s="26"/>
      <c r="E39" s="27">
        <f>ROUNDUP(SUM(E37:E38),0)</f>
        <v>4287</v>
      </c>
      <c r="M39"/>
      <c r="N39"/>
      <c r="O39"/>
    </row>
    <row r="40" spans="1:15" ht="15" thickTop="1" x14ac:dyDescent="0.35"/>
    <row r="41" spans="1:15" ht="21.5" thickBot="1" x14ac:dyDescent="0.55000000000000004">
      <c r="A41" s="26" t="s">
        <v>86</v>
      </c>
      <c r="B41" s="45"/>
      <c r="C41" s="45"/>
      <c r="D41" s="46"/>
      <c r="E41" s="27">
        <f>E39/D24</f>
        <v>4.2869999999999999</v>
      </c>
      <c r="G41" s="32"/>
    </row>
    <row r="42" spans="1:15" ht="15" thickTop="1" x14ac:dyDescent="0.35">
      <c r="A42" s="32"/>
      <c r="B42" s="37"/>
      <c r="C42" s="32"/>
      <c r="D42" s="33"/>
      <c r="E42" s="34"/>
      <c r="F42" s="32"/>
      <c r="G42" s="32"/>
    </row>
    <row r="43" spans="1:15" x14ac:dyDescent="0.35">
      <c r="A43" s="35"/>
      <c r="B43" s="36"/>
    </row>
    <row r="44" spans="1:15" x14ac:dyDescent="0.35">
      <c r="A44" s="35"/>
    </row>
    <row r="45" spans="1:15" x14ac:dyDescent="0.35">
      <c r="A45" s="35"/>
      <c r="F45" s="36"/>
    </row>
    <row r="46" spans="1:15" x14ac:dyDescent="0.35">
      <c r="A46" s="35"/>
    </row>
    <row r="49" spans="1:4" x14ac:dyDescent="0.35">
      <c r="A49" s="35"/>
      <c r="D49" s="36"/>
    </row>
    <row r="50" spans="1:4" x14ac:dyDescent="0.35">
      <c r="A50" s="35"/>
      <c r="D50" s="36"/>
    </row>
    <row r="51" spans="1:4" x14ac:dyDescent="0.35">
      <c r="D51" s="36"/>
    </row>
  </sheetData>
  <mergeCells count="17">
    <mergeCell ref="B27:C27"/>
    <mergeCell ref="L27:P27"/>
    <mergeCell ref="A7:J7"/>
    <mergeCell ref="A8:H8"/>
    <mergeCell ref="I8:J8"/>
    <mergeCell ref="B26:C26"/>
    <mergeCell ref="L26:P26"/>
    <mergeCell ref="B33:C33"/>
    <mergeCell ref="H38:I38"/>
    <mergeCell ref="B28:C28"/>
    <mergeCell ref="L28:P28"/>
    <mergeCell ref="B29:C29"/>
    <mergeCell ref="B30:C30"/>
    <mergeCell ref="B31:C31"/>
    <mergeCell ref="B32:C32"/>
    <mergeCell ref="G34:I35"/>
    <mergeCell ref="J34:K35"/>
  </mergeCells>
  <pageMargins left="0.25" right="0.25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98242-DEDF-4AF6-8482-E1F43B84B1A3}">
  <dimension ref="A1:P51"/>
  <sheetViews>
    <sheetView tabSelected="1" topLeftCell="A4" workbookViewId="0">
      <selection activeCell="J37" sqref="J37"/>
    </sheetView>
  </sheetViews>
  <sheetFormatPr defaultRowHeight="14.5" x14ac:dyDescent="0.35"/>
  <cols>
    <col min="1" max="1" width="31.54296875" bestFit="1" customWidth="1"/>
    <col min="4" max="4" width="13.453125" customWidth="1"/>
    <col min="5" max="5" width="19.453125" customWidth="1"/>
    <col min="6" max="8" width="10.453125" bestFit="1" customWidth="1"/>
    <col min="9" max="9" width="10.7265625" bestFit="1" customWidth="1"/>
    <col min="10" max="10" width="11.7265625" bestFit="1" customWidth="1"/>
    <col min="15" max="15" width="16" bestFit="1" customWidth="1"/>
    <col min="16" max="16" width="15" bestFit="1" customWidth="1"/>
  </cols>
  <sheetData>
    <row r="1" spans="1:11" ht="28.5" x14ac:dyDescent="0.65">
      <c r="A1" s="3" t="s">
        <v>11</v>
      </c>
    </row>
    <row r="2" spans="1:11" ht="18" x14ac:dyDescent="0.4">
      <c r="A2" s="4" t="s">
        <v>12</v>
      </c>
    </row>
    <row r="3" spans="1:11" x14ac:dyDescent="0.35">
      <c r="A3" t="s">
        <v>13</v>
      </c>
    </row>
    <row r="4" spans="1:11" x14ac:dyDescent="0.35">
      <c r="A4" t="s">
        <v>14</v>
      </c>
    </row>
    <row r="5" spans="1:11" x14ac:dyDescent="0.35">
      <c r="A5" t="s">
        <v>15</v>
      </c>
    </row>
    <row r="7" spans="1:11" ht="18.5" x14ac:dyDescent="0.45">
      <c r="A7" s="52" t="s">
        <v>16</v>
      </c>
      <c r="B7" s="52"/>
      <c r="C7" s="52"/>
      <c r="D7" s="52"/>
      <c r="E7" s="52"/>
      <c r="F7" s="52"/>
      <c r="G7" s="52"/>
      <c r="H7" s="52"/>
      <c r="I7" s="52"/>
      <c r="J7" s="52"/>
    </row>
    <row r="8" spans="1:11" x14ac:dyDescent="0.35">
      <c r="A8" s="58" t="str">
        <f>TEXT('Price Proposal'!B9,)</f>
        <v xml:space="preserve">Job: </v>
      </c>
      <c r="B8" s="58"/>
      <c r="C8" s="58"/>
      <c r="D8" s="58"/>
      <c r="E8" s="58"/>
      <c r="F8" s="58"/>
      <c r="G8" s="58"/>
      <c r="H8" s="58"/>
      <c r="I8" s="72" t="e">
        <f>'Price Proposal'!D9:E9</f>
        <v>#VALUE!</v>
      </c>
      <c r="J8" s="60"/>
    </row>
    <row r="9" spans="1:11" x14ac:dyDescent="0.35">
      <c r="A9" s="5"/>
      <c r="B9" s="5"/>
      <c r="C9" s="5"/>
      <c r="D9" s="5"/>
      <c r="E9" s="5"/>
      <c r="F9" s="5"/>
      <c r="G9" s="5"/>
      <c r="H9" s="5"/>
      <c r="I9" s="6"/>
      <c r="J9" s="6"/>
    </row>
    <row r="10" spans="1:11" x14ac:dyDescent="0.35">
      <c r="A10" t="s">
        <v>3</v>
      </c>
      <c r="B10">
        <v>2</v>
      </c>
      <c r="C10">
        <v>2</v>
      </c>
      <c r="D10">
        <f>B10*C10</f>
        <v>4</v>
      </c>
    </row>
    <row r="11" spans="1:11" x14ac:dyDescent="0.35">
      <c r="F11" s="1" t="s">
        <v>26</v>
      </c>
    </row>
    <row r="12" spans="1:11" x14ac:dyDescent="0.35">
      <c r="A12" s="2" t="s">
        <v>17</v>
      </c>
      <c r="B12" s="2" t="s">
        <v>0</v>
      </c>
      <c r="C12" s="2" t="s">
        <v>1</v>
      </c>
      <c r="D12" s="2" t="s">
        <v>2</v>
      </c>
      <c r="E12" s="2" t="s">
        <v>27</v>
      </c>
      <c r="F12" s="2" t="s">
        <v>4</v>
      </c>
      <c r="G12" s="2" t="s">
        <v>7</v>
      </c>
      <c r="H12" s="2" t="s">
        <v>6</v>
      </c>
      <c r="I12" s="2" t="s">
        <v>5</v>
      </c>
      <c r="J12" s="2" t="s">
        <v>9</v>
      </c>
      <c r="K12" s="2"/>
    </row>
    <row r="14" spans="1:11" x14ac:dyDescent="0.35">
      <c r="A14" s="5" t="s">
        <v>48</v>
      </c>
      <c r="B14">
        <v>25</v>
      </c>
      <c r="C14">
        <v>25</v>
      </c>
      <c r="D14">
        <f>B14*C14</f>
        <v>625</v>
      </c>
      <c r="E14">
        <f t="shared" ref="E14:E23" si="0">ROUNDUP(D14/$D$10,0)</f>
        <v>157</v>
      </c>
      <c r="F14">
        <f>ROUNDUP(D14/4,0)</f>
        <v>157</v>
      </c>
      <c r="G14">
        <f>ROUNDUP(F14/2,0)</f>
        <v>79</v>
      </c>
      <c r="H14">
        <f>ROUNDUP(G14*1,0)</f>
        <v>79</v>
      </c>
      <c r="I14">
        <f>ROUNDUP(((B14+C14)*2),0)</f>
        <v>100</v>
      </c>
      <c r="J14">
        <f>ROUNDUP(D14/16,0)</f>
        <v>40</v>
      </c>
    </row>
    <row r="15" spans="1:11" x14ac:dyDescent="0.35">
      <c r="A15" s="5" t="s">
        <v>49</v>
      </c>
      <c r="B15">
        <v>10</v>
      </c>
      <c r="C15">
        <v>37.5</v>
      </c>
      <c r="D15">
        <f t="shared" ref="D15:D23" si="1">B15*C15</f>
        <v>375</v>
      </c>
      <c r="E15">
        <f t="shared" si="0"/>
        <v>94</v>
      </c>
      <c r="F15">
        <f t="shared" ref="F15:F23" si="2">ROUNDUP(D15/4,0)</f>
        <v>94</v>
      </c>
      <c r="G15">
        <f t="shared" ref="G15:G23" si="3">ROUNDUP(F15/2,0)</f>
        <v>47</v>
      </c>
      <c r="H15">
        <f t="shared" ref="H15:H23" si="4">ROUNDUP(G15*1,0)</f>
        <v>47</v>
      </c>
      <c r="I15">
        <f t="shared" ref="I15:I23" si="5">ROUNDUP(((B15+C15)*2),0)</f>
        <v>95</v>
      </c>
      <c r="J15">
        <f t="shared" ref="J15:J23" si="6">ROUNDUP(D15/16,0)</f>
        <v>24</v>
      </c>
    </row>
    <row r="16" spans="1:11" x14ac:dyDescent="0.35">
      <c r="A16" s="5"/>
      <c r="D16">
        <f t="shared" si="1"/>
        <v>0</v>
      </c>
      <c r="E16">
        <f t="shared" si="0"/>
        <v>0</v>
      </c>
      <c r="F16">
        <f t="shared" si="2"/>
        <v>0</v>
      </c>
      <c r="G16">
        <f t="shared" si="3"/>
        <v>0</v>
      </c>
      <c r="H16">
        <f t="shared" si="4"/>
        <v>0</v>
      </c>
      <c r="I16">
        <f t="shared" si="5"/>
        <v>0</v>
      </c>
      <c r="J16">
        <f t="shared" si="6"/>
        <v>0</v>
      </c>
    </row>
    <row r="17" spans="1:16" x14ac:dyDescent="0.35">
      <c r="A17" s="5"/>
      <c r="D17">
        <f t="shared" si="1"/>
        <v>0</v>
      </c>
      <c r="E17">
        <f t="shared" si="0"/>
        <v>0</v>
      </c>
      <c r="F17">
        <f t="shared" si="2"/>
        <v>0</v>
      </c>
      <c r="G17">
        <f t="shared" si="3"/>
        <v>0</v>
      </c>
      <c r="H17">
        <f t="shared" si="4"/>
        <v>0</v>
      </c>
      <c r="I17">
        <f t="shared" si="5"/>
        <v>0</v>
      </c>
      <c r="J17">
        <f t="shared" si="6"/>
        <v>0</v>
      </c>
    </row>
    <row r="18" spans="1:16" x14ac:dyDescent="0.35">
      <c r="A18" s="5"/>
      <c r="D18">
        <f t="shared" si="1"/>
        <v>0</v>
      </c>
      <c r="E18">
        <f t="shared" si="0"/>
        <v>0</v>
      </c>
      <c r="F18">
        <f t="shared" si="2"/>
        <v>0</v>
      </c>
      <c r="G18">
        <f t="shared" si="3"/>
        <v>0</v>
      </c>
      <c r="H18">
        <f t="shared" si="4"/>
        <v>0</v>
      </c>
      <c r="I18">
        <f t="shared" si="5"/>
        <v>0</v>
      </c>
      <c r="J18">
        <f t="shared" si="6"/>
        <v>0</v>
      </c>
    </row>
    <row r="19" spans="1:16" x14ac:dyDescent="0.35">
      <c r="A19" s="5"/>
      <c r="D19">
        <f t="shared" si="1"/>
        <v>0</v>
      </c>
      <c r="E19">
        <f t="shared" si="0"/>
        <v>0</v>
      </c>
      <c r="F19">
        <f t="shared" si="2"/>
        <v>0</v>
      </c>
      <c r="G19">
        <f t="shared" si="3"/>
        <v>0</v>
      </c>
      <c r="H19">
        <f t="shared" si="4"/>
        <v>0</v>
      </c>
      <c r="I19">
        <f t="shared" si="5"/>
        <v>0</v>
      </c>
      <c r="J19">
        <f t="shared" si="6"/>
        <v>0</v>
      </c>
    </row>
    <row r="20" spans="1:16" x14ac:dyDescent="0.35">
      <c r="A20" s="5"/>
      <c r="D20">
        <f t="shared" si="1"/>
        <v>0</v>
      </c>
      <c r="E20">
        <f t="shared" si="0"/>
        <v>0</v>
      </c>
      <c r="F20">
        <f t="shared" si="2"/>
        <v>0</v>
      </c>
      <c r="G20">
        <f t="shared" si="3"/>
        <v>0</v>
      </c>
      <c r="H20">
        <f t="shared" si="4"/>
        <v>0</v>
      </c>
      <c r="I20">
        <f t="shared" si="5"/>
        <v>0</v>
      </c>
      <c r="J20">
        <f t="shared" si="6"/>
        <v>0</v>
      </c>
    </row>
    <row r="21" spans="1:16" x14ac:dyDescent="0.35">
      <c r="A21" s="5"/>
      <c r="D21">
        <f t="shared" si="1"/>
        <v>0</v>
      </c>
      <c r="E21">
        <f t="shared" si="0"/>
        <v>0</v>
      </c>
      <c r="F21">
        <f t="shared" si="2"/>
        <v>0</v>
      </c>
      <c r="G21">
        <f t="shared" si="3"/>
        <v>0</v>
      </c>
      <c r="H21">
        <f t="shared" si="4"/>
        <v>0</v>
      </c>
      <c r="I21">
        <f t="shared" si="5"/>
        <v>0</v>
      </c>
      <c r="J21">
        <f t="shared" si="6"/>
        <v>0</v>
      </c>
    </row>
    <row r="22" spans="1:16" x14ac:dyDescent="0.35">
      <c r="D22">
        <f t="shared" si="1"/>
        <v>0</v>
      </c>
      <c r="E22">
        <f t="shared" si="0"/>
        <v>0</v>
      </c>
      <c r="F22">
        <f t="shared" si="2"/>
        <v>0</v>
      </c>
      <c r="G22">
        <f t="shared" si="3"/>
        <v>0</v>
      </c>
      <c r="H22">
        <f t="shared" si="4"/>
        <v>0</v>
      </c>
      <c r="I22">
        <f t="shared" si="5"/>
        <v>0</v>
      </c>
      <c r="J22">
        <f t="shared" si="6"/>
        <v>0</v>
      </c>
    </row>
    <row r="23" spans="1:16" x14ac:dyDescent="0.35">
      <c r="D23">
        <f t="shared" si="1"/>
        <v>0</v>
      </c>
      <c r="E23">
        <f t="shared" si="0"/>
        <v>0</v>
      </c>
      <c r="F23">
        <f t="shared" si="2"/>
        <v>0</v>
      </c>
      <c r="G23">
        <f t="shared" si="3"/>
        <v>0</v>
      </c>
      <c r="H23">
        <f t="shared" si="4"/>
        <v>0</v>
      </c>
      <c r="I23">
        <f t="shared" si="5"/>
        <v>0</v>
      </c>
      <c r="J23">
        <f t="shared" si="6"/>
        <v>0</v>
      </c>
    </row>
    <row r="24" spans="1:16" x14ac:dyDescent="0.35">
      <c r="A24" s="1" t="s">
        <v>10</v>
      </c>
      <c r="B24" s="1"/>
      <c r="C24" s="1"/>
      <c r="D24" s="1">
        <f t="shared" ref="D24:J24" si="7">SUM(D14:D23)</f>
        <v>1000</v>
      </c>
      <c r="E24" s="1">
        <f t="shared" si="7"/>
        <v>251</v>
      </c>
      <c r="F24" s="1">
        <f t="shared" si="7"/>
        <v>251</v>
      </c>
      <c r="G24" s="1">
        <f t="shared" si="7"/>
        <v>126</v>
      </c>
      <c r="H24" s="1">
        <f t="shared" si="7"/>
        <v>126</v>
      </c>
      <c r="I24" s="1">
        <f t="shared" si="7"/>
        <v>195</v>
      </c>
      <c r="J24" s="1">
        <f t="shared" si="7"/>
        <v>64</v>
      </c>
    </row>
    <row r="26" spans="1:16" x14ac:dyDescent="0.35">
      <c r="A26" t="s">
        <v>18</v>
      </c>
      <c r="B26" s="56" t="s">
        <v>41</v>
      </c>
      <c r="C26" s="56"/>
      <c r="D26" t="s">
        <v>19</v>
      </c>
      <c r="E26" t="s">
        <v>20</v>
      </c>
      <c r="G26" s="7" t="s">
        <v>42</v>
      </c>
      <c r="H26" s="29" t="s">
        <v>43</v>
      </c>
      <c r="I26" s="29" t="s">
        <v>32</v>
      </c>
      <c r="J26" s="8" t="s">
        <v>33</v>
      </c>
      <c r="L26" s="72" t="s">
        <v>46</v>
      </c>
      <c r="M26" s="73"/>
      <c r="N26" s="73"/>
      <c r="O26" s="73"/>
      <c r="P26" s="60"/>
    </row>
    <row r="27" spans="1:16" x14ac:dyDescent="0.35">
      <c r="A27" t="str">
        <f>"Panels "&amp;B10&amp;" x "&amp;C10</f>
        <v>Panels 2 x 2</v>
      </c>
      <c r="B27" s="56">
        <f>E24</f>
        <v>251</v>
      </c>
      <c r="C27" s="56"/>
      <c r="D27" s="43">
        <f>I27/G27</f>
        <v>0</v>
      </c>
      <c r="E27">
        <f>B27*D27</f>
        <v>0</v>
      </c>
      <c r="G27" s="38">
        <v>8</v>
      </c>
      <c r="H27" s="39">
        <f>ROUNDUP(B27/G27,0)</f>
        <v>32</v>
      </c>
      <c r="I27" s="39">
        <v>0</v>
      </c>
      <c r="J27" s="9">
        <f>H27*I27</f>
        <v>0</v>
      </c>
      <c r="L27" s="69" t="s">
        <v>50</v>
      </c>
      <c r="M27" s="70"/>
      <c r="N27" s="70"/>
      <c r="O27" s="70"/>
      <c r="P27" s="71"/>
    </row>
    <row r="28" spans="1:16" x14ac:dyDescent="0.35">
      <c r="A28" t="s">
        <v>21</v>
      </c>
      <c r="B28" s="56">
        <f>ROUNDUP(F24/12,0)</f>
        <v>21</v>
      </c>
      <c r="C28" s="56"/>
      <c r="D28" s="43">
        <f>I28/G28</f>
        <v>23.759999999999998</v>
      </c>
      <c r="E28">
        <f>B28*D28</f>
        <v>498.96</v>
      </c>
      <c r="G28" s="38">
        <v>20</v>
      </c>
      <c r="H28" s="39">
        <f>ROUNDUP(B28/G28,0)</f>
        <v>2</v>
      </c>
      <c r="I28" s="39">
        <v>475.2</v>
      </c>
      <c r="J28" s="9">
        <f>H28*I28</f>
        <v>950.4</v>
      </c>
      <c r="K28" t="s">
        <v>88</v>
      </c>
      <c r="L28" s="69" t="s">
        <v>55</v>
      </c>
      <c r="M28" s="70"/>
      <c r="N28" s="70"/>
      <c r="O28" s="70"/>
      <c r="P28" s="71"/>
    </row>
    <row r="29" spans="1:16" x14ac:dyDescent="0.35">
      <c r="A29" t="s">
        <v>22</v>
      </c>
      <c r="B29" s="56">
        <f>ROUNDUP(G24,0)+2</f>
        <v>128</v>
      </c>
      <c r="C29" s="56"/>
      <c r="D29" s="43">
        <f>I29/G29</f>
        <v>7.92</v>
      </c>
      <c r="E29">
        <f>B29*D29</f>
        <v>1013.76</v>
      </c>
      <c r="G29" s="38">
        <v>60</v>
      </c>
      <c r="H29" s="39">
        <f>ROUNDUP(B29/G29,0)</f>
        <v>3</v>
      </c>
      <c r="I29" s="39">
        <v>475.2</v>
      </c>
      <c r="J29" s="9">
        <f>H29*I29</f>
        <v>1425.6</v>
      </c>
      <c r="K29" t="s">
        <v>89</v>
      </c>
    </row>
    <row r="30" spans="1:16" x14ac:dyDescent="0.35">
      <c r="A30" t="s">
        <v>23</v>
      </c>
      <c r="B30" s="56">
        <f>ROUNDUP(H24,0)+2</f>
        <v>128</v>
      </c>
      <c r="C30" s="56"/>
      <c r="D30" s="43">
        <f>I30/G30</f>
        <v>3.96</v>
      </c>
      <c r="E30">
        <f>B30*D30</f>
        <v>506.88</v>
      </c>
      <c r="G30" s="38">
        <v>60</v>
      </c>
      <c r="H30" s="39">
        <f>ROUNDUP(B30/G30,0)</f>
        <v>3</v>
      </c>
      <c r="I30" s="39">
        <v>237.6</v>
      </c>
      <c r="J30" s="9">
        <f>H30*I30</f>
        <v>712.8</v>
      </c>
      <c r="K30" t="s">
        <v>90</v>
      </c>
    </row>
    <row r="31" spans="1:16" x14ac:dyDescent="0.35">
      <c r="A31" t="s">
        <v>24</v>
      </c>
      <c r="B31" s="56">
        <f>ROUNDUP(I24/12,0)</f>
        <v>17</v>
      </c>
      <c r="C31" s="56"/>
      <c r="D31" s="43">
        <f>I31/G31</f>
        <v>9.8000000000000007</v>
      </c>
      <c r="E31">
        <f>B31*D31</f>
        <v>166.60000000000002</v>
      </c>
      <c r="G31" s="40">
        <v>30</v>
      </c>
      <c r="H31" s="41">
        <f>ROUNDUP(B31/G31,0)</f>
        <v>1</v>
      </c>
      <c r="I31" s="41">
        <v>294</v>
      </c>
      <c r="J31" s="9">
        <f>H31*I31</f>
        <v>294</v>
      </c>
      <c r="K31" t="s">
        <v>87</v>
      </c>
    </row>
    <row r="32" spans="1:16" ht="15" thickBot="1" x14ac:dyDescent="0.4">
      <c r="A32" t="s">
        <v>47</v>
      </c>
      <c r="B32" s="56"/>
      <c r="C32" s="56"/>
      <c r="D32">
        <v>0.65</v>
      </c>
      <c r="E32">
        <f>J24*D32</f>
        <v>41.6</v>
      </c>
      <c r="J32" s="15">
        <f>SUM(J27:J31)</f>
        <v>3382.8</v>
      </c>
    </row>
    <row r="33" spans="1:15" ht="15.5" thickTop="1" thickBot="1" x14ac:dyDescent="0.4">
      <c r="B33" s="56"/>
      <c r="C33" s="56"/>
    </row>
    <row r="34" spans="1:15" x14ac:dyDescent="0.35">
      <c r="A34" s="1" t="s">
        <v>25</v>
      </c>
      <c r="B34" s="1"/>
      <c r="C34" s="1"/>
      <c r="D34" s="1"/>
      <c r="E34" s="11">
        <f>SUM(E27:E33)</f>
        <v>2227.7999999999997</v>
      </c>
      <c r="G34" s="61" t="s">
        <v>76</v>
      </c>
      <c r="H34" s="62"/>
      <c r="I34" s="62"/>
      <c r="J34" s="65">
        <v>45937</v>
      </c>
      <c r="K34" s="66"/>
    </row>
    <row r="35" spans="1:15" ht="15" thickBot="1" x14ac:dyDescent="0.4">
      <c r="A35" s="1" t="s">
        <v>28</v>
      </c>
      <c r="B35" s="1"/>
      <c r="C35" s="1"/>
      <c r="D35" s="12">
        <v>0.06</v>
      </c>
      <c r="E35" s="11">
        <f>(E34*D35)</f>
        <v>133.66799999999998</v>
      </c>
      <c r="G35" s="63"/>
      <c r="H35" s="64"/>
      <c r="I35" s="64"/>
      <c r="J35" s="67"/>
      <c r="K35" s="68"/>
    </row>
    <row r="36" spans="1:15" x14ac:dyDescent="0.35">
      <c r="A36" s="1" t="s">
        <v>45</v>
      </c>
      <c r="B36" s="1"/>
      <c r="C36" s="1"/>
      <c r="D36" s="10">
        <v>0.2</v>
      </c>
      <c r="E36" s="11">
        <f>(E34*D36)</f>
        <v>445.55999999999995</v>
      </c>
      <c r="L36" s="1"/>
      <c r="M36" s="1"/>
      <c r="N36" s="1"/>
      <c r="O36" s="1"/>
    </row>
    <row r="37" spans="1:15" x14ac:dyDescent="0.35">
      <c r="A37" s="13" t="s">
        <v>29</v>
      </c>
      <c r="B37" s="13"/>
      <c r="C37" s="13"/>
      <c r="D37" s="13"/>
      <c r="E37" s="14">
        <f>SUM(E34:E36)</f>
        <v>2807.0279999999998</v>
      </c>
      <c r="L37" s="1"/>
    </row>
    <row r="38" spans="1:15" x14ac:dyDescent="0.35">
      <c r="A38" s="1" t="s">
        <v>8</v>
      </c>
      <c r="B38" s="1"/>
      <c r="C38" s="1"/>
      <c r="D38" s="1"/>
      <c r="E38" s="11">
        <f>(D24*J38)+((D24*J38)*D36)</f>
        <v>0</v>
      </c>
      <c r="H38" s="57" t="s">
        <v>40</v>
      </c>
      <c r="I38" s="57"/>
      <c r="J38" s="24">
        <v>0</v>
      </c>
      <c r="L38" s="1"/>
    </row>
    <row r="39" spans="1:15" s="28" customFormat="1" ht="21.5" thickBot="1" x14ac:dyDescent="0.55000000000000004">
      <c r="A39" s="26" t="s">
        <v>30</v>
      </c>
      <c r="B39" s="26"/>
      <c r="C39" s="26"/>
      <c r="D39" s="26"/>
      <c r="E39" s="27">
        <f>ROUNDUP(SUM(E37:E38),0)</f>
        <v>2808</v>
      </c>
      <c r="M39"/>
      <c r="N39"/>
      <c r="O39"/>
    </row>
    <row r="40" spans="1:15" ht="15" thickTop="1" x14ac:dyDescent="0.35"/>
    <row r="41" spans="1:15" ht="21.5" thickBot="1" x14ac:dyDescent="0.55000000000000004">
      <c r="A41" s="26" t="s">
        <v>86</v>
      </c>
      <c r="B41" s="45"/>
      <c r="C41" s="45"/>
      <c r="D41" s="46"/>
      <c r="E41" s="27">
        <f>E39/D24</f>
        <v>2.8079999999999998</v>
      </c>
      <c r="G41" s="32"/>
    </row>
    <row r="42" spans="1:15" ht="15" thickTop="1" x14ac:dyDescent="0.35">
      <c r="A42" s="32"/>
      <c r="B42" s="37"/>
      <c r="C42" s="32"/>
      <c r="D42" s="33"/>
      <c r="E42" s="34"/>
      <c r="F42" s="32"/>
      <c r="G42" s="32"/>
    </row>
    <row r="43" spans="1:15" x14ac:dyDescent="0.35">
      <c r="A43" s="35"/>
      <c r="B43" s="36"/>
    </row>
    <row r="44" spans="1:15" x14ac:dyDescent="0.35">
      <c r="A44" s="35"/>
    </row>
    <row r="45" spans="1:15" x14ac:dyDescent="0.35">
      <c r="A45" s="35"/>
      <c r="F45" s="36"/>
    </row>
    <row r="46" spans="1:15" x14ac:dyDescent="0.35">
      <c r="A46" s="35"/>
    </row>
    <row r="49" spans="1:4" x14ac:dyDescent="0.35">
      <c r="A49" s="35"/>
      <c r="D49" s="36"/>
    </row>
    <row r="50" spans="1:4" x14ac:dyDescent="0.35">
      <c r="A50" s="35"/>
      <c r="D50" s="36"/>
    </row>
    <row r="51" spans="1:4" x14ac:dyDescent="0.35">
      <c r="D51" s="36"/>
    </row>
  </sheetData>
  <mergeCells count="17">
    <mergeCell ref="B33:C33"/>
    <mergeCell ref="G34:I35"/>
    <mergeCell ref="J34:K35"/>
    <mergeCell ref="H38:I38"/>
    <mergeCell ref="B28:C28"/>
    <mergeCell ref="L28:P28"/>
    <mergeCell ref="B29:C29"/>
    <mergeCell ref="B30:C30"/>
    <mergeCell ref="B31:C31"/>
    <mergeCell ref="B32:C32"/>
    <mergeCell ref="A7:J7"/>
    <mergeCell ref="A8:H8"/>
    <mergeCell ref="I8:J8"/>
    <mergeCell ref="B26:C26"/>
    <mergeCell ref="L26:P26"/>
    <mergeCell ref="B27:C27"/>
    <mergeCell ref="L27:P27"/>
  </mergeCells>
  <pageMargins left="0.25" right="0.25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51"/>
  <sheetViews>
    <sheetView workbookViewId="0">
      <selection activeCell="C9" sqref="C9"/>
    </sheetView>
  </sheetViews>
  <sheetFormatPr defaultRowHeight="14.5" x14ac:dyDescent="0.35"/>
  <cols>
    <col min="1" max="1" width="31.54296875" bestFit="1" customWidth="1"/>
    <col min="4" max="4" width="13.453125" customWidth="1"/>
    <col min="5" max="5" width="19.453125" customWidth="1"/>
    <col min="6" max="8" width="10.453125" bestFit="1" customWidth="1"/>
    <col min="9" max="9" width="10.7265625" bestFit="1" customWidth="1"/>
    <col min="10" max="10" width="11.7265625" bestFit="1" customWidth="1"/>
    <col min="15" max="15" width="16" bestFit="1" customWidth="1"/>
    <col min="16" max="16" width="15" bestFit="1" customWidth="1"/>
  </cols>
  <sheetData>
    <row r="1" spans="1:11" ht="28.5" x14ac:dyDescent="0.65">
      <c r="A1" s="3" t="s">
        <v>11</v>
      </c>
    </row>
    <row r="2" spans="1:11" ht="18" x14ac:dyDescent="0.4">
      <c r="A2" s="4" t="s">
        <v>12</v>
      </c>
    </row>
    <row r="3" spans="1:11" x14ac:dyDescent="0.35">
      <c r="A3" t="s">
        <v>13</v>
      </c>
    </row>
    <row r="4" spans="1:11" x14ac:dyDescent="0.35">
      <c r="A4" t="s">
        <v>14</v>
      </c>
    </row>
    <row r="5" spans="1:11" x14ac:dyDescent="0.35">
      <c r="A5" t="s">
        <v>15</v>
      </c>
    </row>
    <row r="7" spans="1:11" ht="18.5" x14ac:dyDescent="0.45">
      <c r="A7" s="52" t="s">
        <v>16</v>
      </c>
      <c r="B7" s="52"/>
      <c r="C7" s="52"/>
      <c r="D7" s="52"/>
      <c r="E7" s="52"/>
      <c r="F7" s="52"/>
      <c r="G7" s="52"/>
      <c r="H7" s="52"/>
      <c r="I7" s="52"/>
      <c r="J7" s="52"/>
    </row>
    <row r="8" spans="1:11" x14ac:dyDescent="0.35">
      <c r="A8" s="58" t="str">
        <f>TEXT('Price Proposal'!B9,)</f>
        <v xml:space="preserve">Job: </v>
      </c>
      <c r="B8" s="58"/>
      <c r="C8" s="58"/>
      <c r="D8" s="58"/>
      <c r="E8" s="58"/>
      <c r="F8" s="58"/>
      <c r="G8" s="58"/>
      <c r="H8" s="58"/>
      <c r="I8" s="72" t="e">
        <f>'Price Proposal'!D9:E9</f>
        <v>#VALUE!</v>
      </c>
      <c r="J8" s="60"/>
    </row>
    <row r="9" spans="1:11" x14ac:dyDescent="0.35">
      <c r="A9" s="5"/>
      <c r="B9" s="5"/>
      <c r="C9" s="5"/>
      <c r="D9" s="5"/>
      <c r="E9" s="5"/>
      <c r="F9" s="5"/>
      <c r="G9" s="5"/>
      <c r="H9" s="5"/>
      <c r="I9" s="6"/>
      <c r="J9" s="6"/>
    </row>
    <row r="10" spans="1:11" x14ac:dyDescent="0.35">
      <c r="A10" t="s">
        <v>3</v>
      </c>
      <c r="B10">
        <v>2</v>
      </c>
      <c r="C10">
        <v>2</v>
      </c>
      <c r="D10">
        <f>B10*C10</f>
        <v>4</v>
      </c>
    </row>
    <row r="11" spans="1:11" x14ac:dyDescent="0.35">
      <c r="F11" s="1" t="s">
        <v>26</v>
      </c>
    </row>
    <row r="12" spans="1:11" x14ac:dyDescent="0.35">
      <c r="A12" s="2" t="s">
        <v>17</v>
      </c>
      <c r="B12" s="2" t="s">
        <v>0</v>
      </c>
      <c r="C12" s="2" t="s">
        <v>1</v>
      </c>
      <c r="D12" s="2" t="s">
        <v>2</v>
      </c>
      <c r="E12" s="2" t="s">
        <v>27</v>
      </c>
      <c r="F12" s="2" t="s">
        <v>4</v>
      </c>
      <c r="G12" s="2" t="s">
        <v>7</v>
      </c>
      <c r="H12" s="2" t="s">
        <v>6</v>
      </c>
      <c r="I12" s="2" t="s">
        <v>5</v>
      </c>
      <c r="J12" s="2" t="s">
        <v>9</v>
      </c>
      <c r="K12" s="2"/>
    </row>
    <row r="14" spans="1:11" x14ac:dyDescent="0.35">
      <c r="A14" s="5" t="s">
        <v>48</v>
      </c>
      <c r="B14">
        <v>25</v>
      </c>
      <c r="C14">
        <v>25</v>
      </c>
      <c r="D14">
        <f>B14*C14</f>
        <v>625</v>
      </c>
      <c r="E14">
        <f t="shared" ref="E14:E23" si="0">ROUNDUP(D14/$D$10,0)</f>
        <v>157</v>
      </c>
      <c r="F14">
        <f>ROUNDUP(D14/4,0)</f>
        <v>157</v>
      </c>
      <c r="G14">
        <f>ROUNDUP(F14/1.33,0)</f>
        <v>119</v>
      </c>
      <c r="H14">
        <f>ROUNDUP(G14*1,0)</f>
        <v>119</v>
      </c>
      <c r="I14">
        <f>ROUNDUP(((B14+C14)*2),0)</f>
        <v>100</v>
      </c>
      <c r="J14">
        <f>ROUNDUP(D14/16,0)</f>
        <v>40</v>
      </c>
    </row>
    <row r="15" spans="1:11" x14ac:dyDescent="0.35">
      <c r="A15" s="5" t="s">
        <v>49</v>
      </c>
      <c r="B15">
        <v>0</v>
      </c>
      <c r="C15">
        <v>37.5</v>
      </c>
      <c r="D15">
        <f t="shared" ref="D15:D23" si="1">B15*C15</f>
        <v>0</v>
      </c>
      <c r="E15">
        <f t="shared" si="0"/>
        <v>0</v>
      </c>
      <c r="F15">
        <f t="shared" ref="F15:F23" si="2">ROUNDUP(D15/4,0)</f>
        <v>0</v>
      </c>
      <c r="G15">
        <f>ROUNDUP(F15/1.33,0)</f>
        <v>0</v>
      </c>
      <c r="H15">
        <f t="shared" ref="H15:H23" si="3">ROUNDUP(G15*1,0)</f>
        <v>0</v>
      </c>
      <c r="I15">
        <f t="shared" ref="I15:I23" si="4">ROUNDUP(((B15+C15)*2),0)</f>
        <v>75</v>
      </c>
      <c r="J15">
        <f t="shared" ref="J15:J23" si="5">ROUNDUP(D15/16,0)</f>
        <v>0</v>
      </c>
    </row>
    <row r="16" spans="1:11" x14ac:dyDescent="0.35">
      <c r="A16" s="5"/>
      <c r="D16">
        <f t="shared" si="1"/>
        <v>0</v>
      </c>
      <c r="E16">
        <f t="shared" si="0"/>
        <v>0</v>
      </c>
      <c r="F16">
        <f t="shared" si="2"/>
        <v>0</v>
      </c>
      <c r="G16">
        <f t="shared" ref="G16:G23" si="6">ROUNDUP(F16/2,0)</f>
        <v>0</v>
      </c>
      <c r="H16">
        <f t="shared" si="3"/>
        <v>0</v>
      </c>
      <c r="I16">
        <f t="shared" si="4"/>
        <v>0</v>
      </c>
      <c r="J16">
        <f t="shared" si="5"/>
        <v>0</v>
      </c>
    </row>
    <row r="17" spans="1:16" x14ac:dyDescent="0.35">
      <c r="A17" s="5"/>
      <c r="D17">
        <f t="shared" si="1"/>
        <v>0</v>
      </c>
      <c r="E17">
        <f t="shared" si="0"/>
        <v>0</v>
      </c>
      <c r="F17">
        <f t="shared" si="2"/>
        <v>0</v>
      </c>
      <c r="G17">
        <f t="shared" si="6"/>
        <v>0</v>
      </c>
      <c r="H17">
        <f t="shared" si="3"/>
        <v>0</v>
      </c>
      <c r="I17">
        <f t="shared" si="4"/>
        <v>0</v>
      </c>
      <c r="J17">
        <f t="shared" si="5"/>
        <v>0</v>
      </c>
    </row>
    <row r="18" spans="1:16" x14ac:dyDescent="0.35">
      <c r="A18" s="5"/>
      <c r="D18">
        <f t="shared" si="1"/>
        <v>0</v>
      </c>
      <c r="E18">
        <f t="shared" si="0"/>
        <v>0</v>
      </c>
      <c r="F18">
        <f t="shared" si="2"/>
        <v>0</v>
      </c>
      <c r="G18">
        <f t="shared" si="6"/>
        <v>0</v>
      </c>
      <c r="H18">
        <f t="shared" si="3"/>
        <v>0</v>
      </c>
      <c r="I18">
        <f t="shared" si="4"/>
        <v>0</v>
      </c>
      <c r="J18">
        <f t="shared" si="5"/>
        <v>0</v>
      </c>
    </row>
    <row r="19" spans="1:16" x14ac:dyDescent="0.35">
      <c r="A19" s="5"/>
      <c r="D19">
        <f t="shared" si="1"/>
        <v>0</v>
      </c>
      <c r="E19">
        <f t="shared" si="0"/>
        <v>0</v>
      </c>
      <c r="F19">
        <f t="shared" si="2"/>
        <v>0</v>
      </c>
      <c r="G19">
        <f t="shared" si="6"/>
        <v>0</v>
      </c>
      <c r="H19">
        <f t="shared" si="3"/>
        <v>0</v>
      </c>
      <c r="I19">
        <f t="shared" si="4"/>
        <v>0</v>
      </c>
      <c r="J19">
        <f t="shared" si="5"/>
        <v>0</v>
      </c>
    </row>
    <row r="20" spans="1:16" x14ac:dyDescent="0.35">
      <c r="A20" s="5"/>
      <c r="D20">
        <f t="shared" si="1"/>
        <v>0</v>
      </c>
      <c r="E20">
        <f t="shared" si="0"/>
        <v>0</v>
      </c>
      <c r="F20">
        <f t="shared" si="2"/>
        <v>0</v>
      </c>
      <c r="G20">
        <f t="shared" si="6"/>
        <v>0</v>
      </c>
      <c r="H20">
        <f t="shared" si="3"/>
        <v>0</v>
      </c>
      <c r="I20">
        <f t="shared" si="4"/>
        <v>0</v>
      </c>
      <c r="J20">
        <f t="shared" si="5"/>
        <v>0</v>
      </c>
    </row>
    <row r="21" spans="1:16" x14ac:dyDescent="0.35">
      <c r="A21" s="5"/>
      <c r="D21">
        <f t="shared" si="1"/>
        <v>0</v>
      </c>
      <c r="E21">
        <f t="shared" si="0"/>
        <v>0</v>
      </c>
      <c r="F21">
        <f t="shared" si="2"/>
        <v>0</v>
      </c>
      <c r="G21">
        <f t="shared" si="6"/>
        <v>0</v>
      </c>
      <c r="H21">
        <f t="shared" si="3"/>
        <v>0</v>
      </c>
      <c r="I21">
        <f t="shared" si="4"/>
        <v>0</v>
      </c>
      <c r="J21">
        <f t="shared" si="5"/>
        <v>0</v>
      </c>
    </row>
    <row r="22" spans="1:16" x14ac:dyDescent="0.35">
      <c r="D22">
        <f t="shared" si="1"/>
        <v>0</v>
      </c>
      <c r="E22">
        <f t="shared" si="0"/>
        <v>0</v>
      </c>
      <c r="F22">
        <f t="shared" si="2"/>
        <v>0</v>
      </c>
      <c r="G22">
        <f t="shared" si="6"/>
        <v>0</v>
      </c>
      <c r="H22">
        <f t="shared" si="3"/>
        <v>0</v>
      </c>
      <c r="I22">
        <f t="shared" si="4"/>
        <v>0</v>
      </c>
      <c r="J22">
        <f t="shared" si="5"/>
        <v>0</v>
      </c>
    </row>
    <row r="23" spans="1:16" x14ac:dyDescent="0.35">
      <c r="D23">
        <f t="shared" si="1"/>
        <v>0</v>
      </c>
      <c r="E23">
        <f t="shared" si="0"/>
        <v>0</v>
      </c>
      <c r="F23">
        <f t="shared" si="2"/>
        <v>0</v>
      </c>
      <c r="G23">
        <f t="shared" si="6"/>
        <v>0</v>
      </c>
      <c r="H23">
        <f t="shared" si="3"/>
        <v>0</v>
      </c>
      <c r="I23">
        <f t="shared" si="4"/>
        <v>0</v>
      </c>
      <c r="J23">
        <f t="shared" si="5"/>
        <v>0</v>
      </c>
    </row>
    <row r="24" spans="1:16" x14ac:dyDescent="0.35">
      <c r="A24" s="1" t="s">
        <v>10</v>
      </c>
      <c r="B24" s="1"/>
      <c r="C24" s="1"/>
      <c r="D24" s="1">
        <f t="shared" ref="D24:J24" si="7">SUM(D14:D23)</f>
        <v>625</v>
      </c>
      <c r="E24" s="1">
        <f t="shared" si="7"/>
        <v>157</v>
      </c>
      <c r="F24" s="1">
        <f t="shared" si="7"/>
        <v>157</v>
      </c>
      <c r="G24" s="1">
        <f t="shared" si="7"/>
        <v>119</v>
      </c>
      <c r="H24" s="1">
        <f t="shared" si="7"/>
        <v>119</v>
      </c>
      <c r="I24" s="1">
        <f t="shared" si="7"/>
        <v>175</v>
      </c>
      <c r="J24" s="1">
        <f t="shared" si="7"/>
        <v>40</v>
      </c>
      <c r="L24" s="35" t="s">
        <v>59</v>
      </c>
    </row>
    <row r="26" spans="1:16" x14ac:dyDescent="0.35">
      <c r="A26" t="s">
        <v>18</v>
      </c>
      <c r="B26" s="56" t="s">
        <v>41</v>
      </c>
      <c r="C26" s="56"/>
      <c r="D26" t="s">
        <v>19</v>
      </c>
      <c r="E26" t="s">
        <v>20</v>
      </c>
      <c r="G26" s="7" t="s">
        <v>42</v>
      </c>
      <c r="H26" s="29" t="s">
        <v>43</v>
      </c>
      <c r="I26" s="29" t="s">
        <v>32</v>
      </c>
      <c r="J26" s="8" t="s">
        <v>33</v>
      </c>
      <c r="L26" s="72" t="s">
        <v>46</v>
      </c>
      <c r="M26" s="73"/>
      <c r="N26" s="73"/>
      <c r="O26" s="73"/>
      <c r="P26" s="60"/>
    </row>
    <row r="27" spans="1:16" x14ac:dyDescent="0.35">
      <c r="A27" t="str">
        <f>"Panels "&amp;B10&amp;" x "&amp;C10</f>
        <v>Panels 2 x 2</v>
      </c>
      <c r="B27" s="56">
        <f>E24</f>
        <v>157</v>
      </c>
      <c r="C27" s="56"/>
      <c r="D27" s="43">
        <f>I27/G27</f>
        <v>0</v>
      </c>
      <c r="E27">
        <f>B27*D27</f>
        <v>0</v>
      </c>
      <c r="G27" s="38">
        <v>8</v>
      </c>
      <c r="H27" s="39">
        <f>ROUNDUP(B27/G27,0)</f>
        <v>20</v>
      </c>
      <c r="I27" s="39">
        <v>0</v>
      </c>
      <c r="J27" s="9">
        <f>H27*I27</f>
        <v>0</v>
      </c>
      <c r="L27" s="69" t="s">
        <v>50</v>
      </c>
      <c r="M27" s="70"/>
      <c r="N27" s="70"/>
      <c r="O27" s="70"/>
      <c r="P27" s="71"/>
    </row>
    <row r="28" spans="1:16" x14ac:dyDescent="0.35">
      <c r="A28" t="s">
        <v>21</v>
      </c>
      <c r="B28" s="56">
        <f>ROUNDUP(F24/12,0)</f>
        <v>14</v>
      </c>
      <c r="C28" s="56"/>
      <c r="D28" s="43">
        <f>I28/G28</f>
        <v>11.255833333333333</v>
      </c>
      <c r="E28">
        <f>B28*D28</f>
        <v>157.58166666666668</v>
      </c>
      <c r="G28" s="38">
        <v>12</v>
      </c>
      <c r="H28" s="39">
        <f>ROUNDUP(B28/G28,0)</f>
        <v>2</v>
      </c>
      <c r="I28" s="39">
        <v>135.07</v>
      </c>
      <c r="J28" s="9">
        <v>135</v>
      </c>
      <c r="K28">
        <v>8906</v>
      </c>
      <c r="L28" s="69" t="s">
        <v>60</v>
      </c>
      <c r="M28" s="70"/>
      <c r="N28" s="70"/>
      <c r="O28" s="70"/>
      <c r="P28" s="71"/>
    </row>
    <row r="29" spans="1:16" x14ac:dyDescent="0.35">
      <c r="A29" t="s">
        <v>22</v>
      </c>
      <c r="B29" s="56">
        <f>ROUNDUP(G24,0)+2</f>
        <v>121</v>
      </c>
      <c r="C29" s="56"/>
      <c r="D29" s="43">
        <f>I29/G29</f>
        <v>3.7519444444444443</v>
      </c>
      <c r="E29">
        <f>B29*D29</f>
        <v>453.98527777777775</v>
      </c>
      <c r="G29" s="38">
        <v>36</v>
      </c>
      <c r="H29" s="39">
        <f>ROUNDUP(B29/G29,0)</f>
        <v>4</v>
      </c>
      <c r="I29" s="39">
        <v>135.07</v>
      </c>
      <c r="J29" s="9">
        <f>H29*I29</f>
        <v>540.28</v>
      </c>
      <c r="K29">
        <v>8945</v>
      </c>
    </row>
    <row r="30" spans="1:16" x14ac:dyDescent="0.35">
      <c r="A30" t="s">
        <v>23</v>
      </c>
      <c r="B30" s="56">
        <f>ROUNDUP(H24,0)+2</f>
        <v>121</v>
      </c>
      <c r="C30" s="56"/>
      <c r="D30" s="43">
        <f>I30/G30</f>
        <v>0</v>
      </c>
      <c r="E30">
        <f>B30*D30</f>
        <v>0</v>
      </c>
      <c r="G30" s="38">
        <v>36</v>
      </c>
      <c r="H30" s="39">
        <f>ROUNDUP(B30/G30,0)</f>
        <v>4</v>
      </c>
      <c r="I30" s="39"/>
      <c r="J30" s="9">
        <f>H30*I30</f>
        <v>0</v>
      </c>
    </row>
    <row r="31" spans="1:16" x14ac:dyDescent="0.35">
      <c r="A31" t="s">
        <v>24</v>
      </c>
      <c r="B31" s="56">
        <f>ROUNDUP(I24/10,0)</f>
        <v>18</v>
      </c>
      <c r="C31" s="56"/>
      <c r="D31" s="43">
        <f>I31/G31</f>
        <v>4.5999999999999996</v>
      </c>
      <c r="E31">
        <f>B31*D31</f>
        <v>82.8</v>
      </c>
      <c r="G31" s="40">
        <v>10</v>
      </c>
      <c r="H31" s="41">
        <f>ROUNDUP(B31/G31,0)</f>
        <v>2</v>
      </c>
      <c r="I31" s="41">
        <v>46</v>
      </c>
      <c r="J31" s="9">
        <f>H31*I31</f>
        <v>92</v>
      </c>
    </row>
    <row r="32" spans="1:16" ht="15" thickBot="1" x14ac:dyDescent="0.4">
      <c r="A32" t="s">
        <v>47</v>
      </c>
      <c r="B32" s="56"/>
      <c r="C32" s="56"/>
      <c r="D32">
        <v>1.75</v>
      </c>
      <c r="E32">
        <f>J24*D32</f>
        <v>70</v>
      </c>
      <c r="J32" s="15">
        <f>SUM(J27:J31)</f>
        <v>767.28</v>
      </c>
    </row>
    <row r="33" spans="1:15" ht="15" thickTop="1" x14ac:dyDescent="0.35">
      <c r="B33" s="56"/>
      <c r="C33" s="56"/>
    </row>
    <row r="34" spans="1:15" x14ac:dyDescent="0.35">
      <c r="A34" s="1" t="s">
        <v>25</v>
      </c>
      <c r="B34" s="1"/>
      <c r="C34" s="1"/>
      <c r="D34" s="1"/>
      <c r="E34" s="11">
        <f>SUM(E27:E33)</f>
        <v>764.36694444444436</v>
      </c>
    </row>
    <row r="35" spans="1:15" x14ac:dyDescent="0.35">
      <c r="A35" s="1" t="s">
        <v>28</v>
      </c>
      <c r="B35" s="1"/>
      <c r="C35" s="1"/>
      <c r="D35" s="12">
        <v>0.06</v>
      </c>
      <c r="E35" s="11">
        <f>(E34*D35)</f>
        <v>45.862016666666662</v>
      </c>
    </row>
    <row r="36" spans="1:15" x14ac:dyDescent="0.35">
      <c r="A36" s="1" t="s">
        <v>45</v>
      </c>
      <c r="B36" s="1"/>
      <c r="C36" s="1"/>
      <c r="D36" s="10">
        <v>0.2</v>
      </c>
      <c r="E36" s="11">
        <f>(E34*D36)</f>
        <v>152.87338888888888</v>
      </c>
      <c r="L36" s="1"/>
      <c r="M36" s="1"/>
      <c r="N36" s="1"/>
      <c r="O36" s="1"/>
    </row>
    <row r="37" spans="1:15" x14ac:dyDescent="0.35">
      <c r="A37" s="13" t="s">
        <v>29</v>
      </c>
      <c r="B37" s="13"/>
      <c r="C37" s="13"/>
      <c r="D37" s="13"/>
      <c r="E37" s="14">
        <f>SUM(E34:E36)</f>
        <v>963.10234999999989</v>
      </c>
      <c r="L37" s="1"/>
    </row>
    <row r="38" spans="1:15" x14ac:dyDescent="0.35">
      <c r="A38" s="1" t="s">
        <v>8</v>
      </c>
      <c r="B38" s="1"/>
      <c r="C38" s="1"/>
      <c r="D38" s="1"/>
      <c r="E38" s="11">
        <f>(D24*J38)+((D24*J38)*D36)</f>
        <v>0</v>
      </c>
      <c r="H38" s="57" t="s">
        <v>40</v>
      </c>
      <c r="I38" s="57"/>
      <c r="J38" s="24"/>
      <c r="L38" s="1"/>
    </row>
    <row r="39" spans="1:15" s="28" customFormat="1" ht="21.5" thickBot="1" x14ac:dyDescent="0.55000000000000004">
      <c r="A39" s="26" t="s">
        <v>30</v>
      </c>
      <c r="B39" s="26"/>
      <c r="C39" s="26"/>
      <c r="D39" s="26"/>
      <c r="E39" s="27">
        <f>ROUNDUP(SUM(E37:E38),0)</f>
        <v>964</v>
      </c>
      <c r="M39"/>
      <c r="N39"/>
      <c r="O39"/>
    </row>
    <row r="40" spans="1:15" ht="15" thickTop="1" x14ac:dyDescent="0.35"/>
    <row r="41" spans="1:15" x14ac:dyDescent="0.35">
      <c r="A41" s="32"/>
      <c r="B41" s="32"/>
      <c r="C41" s="32"/>
      <c r="D41" s="33"/>
      <c r="E41" s="42"/>
      <c r="G41" s="32"/>
    </row>
    <row r="42" spans="1:15" x14ac:dyDescent="0.35">
      <c r="A42" s="32"/>
      <c r="B42" s="37"/>
      <c r="C42" s="32"/>
      <c r="D42" s="33"/>
      <c r="E42" s="34"/>
      <c r="F42" s="32"/>
      <c r="G42" s="32"/>
    </row>
    <row r="43" spans="1:15" x14ac:dyDescent="0.35">
      <c r="A43" s="35" t="s">
        <v>44</v>
      </c>
      <c r="B43" s="36">
        <f>E39/D24</f>
        <v>1.5424</v>
      </c>
    </row>
    <row r="44" spans="1:15" x14ac:dyDescent="0.35">
      <c r="A44" s="35"/>
    </row>
    <row r="45" spans="1:15" x14ac:dyDescent="0.35">
      <c r="A45" s="35"/>
      <c r="F45" s="36"/>
    </row>
    <row r="46" spans="1:15" x14ac:dyDescent="0.35">
      <c r="A46" s="35"/>
    </row>
    <row r="49" spans="1:4" x14ac:dyDescent="0.35">
      <c r="A49" s="35"/>
      <c r="D49" s="36"/>
    </row>
    <row r="50" spans="1:4" x14ac:dyDescent="0.35">
      <c r="A50" s="35"/>
      <c r="D50" s="36"/>
    </row>
    <row r="51" spans="1:4" x14ac:dyDescent="0.35">
      <c r="D51" s="36"/>
    </row>
  </sheetData>
  <mergeCells count="15">
    <mergeCell ref="B33:C33"/>
    <mergeCell ref="H38:I38"/>
    <mergeCell ref="B28:C28"/>
    <mergeCell ref="L28:P28"/>
    <mergeCell ref="B29:C29"/>
    <mergeCell ref="B30:C30"/>
    <mergeCell ref="B31:C31"/>
    <mergeCell ref="B32:C32"/>
    <mergeCell ref="B27:C27"/>
    <mergeCell ref="L27:P27"/>
    <mergeCell ref="A7:J7"/>
    <mergeCell ref="A8:H8"/>
    <mergeCell ref="I8:J8"/>
    <mergeCell ref="B26:C26"/>
    <mergeCell ref="L26:P26"/>
  </mergeCells>
  <pageMargins left="0.25" right="0.25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EAE75-183B-4FDA-A64E-C764E5EBA8DB}">
  <dimension ref="A1:P51"/>
  <sheetViews>
    <sheetView topLeftCell="B4" workbookViewId="0">
      <selection activeCell="D54" sqref="D54"/>
    </sheetView>
  </sheetViews>
  <sheetFormatPr defaultRowHeight="14.5" x14ac:dyDescent="0.35"/>
  <cols>
    <col min="1" max="1" width="31.54296875" bestFit="1" customWidth="1"/>
    <col min="4" max="4" width="13.453125" customWidth="1"/>
    <col min="5" max="5" width="19.453125" customWidth="1"/>
    <col min="6" max="8" width="10.453125" bestFit="1" customWidth="1"/>
    <col min="9" max="9" width="10.7265625" bestFit="1" customWidth="1"/>
    <col min="10" max="10" width="11.7265625" bestFit="1" customWidth="1"/>
    <col min="15" max="15" width="16" bestFit="1" customWidth="1"/>
    <col min="16" max="16" width="15" bestFit="1" customWidth="1"/>
  </cols>
  <sheetData>
    <row r="1" spans="1:11" ht="28.5" x14ac:dyDescent="0.65">
      <c r="A1" s="3" t="s">
        <v>11</v>
      </c>
    </row>
    <row r="2" spans="1:11" ht="18" x14ac:dyDescent="0.4">
      <c r="A2" s="4" t="s">
        <v>12</v>
      </c>
    </row>
    <row r="3" spans="1:11" x14ac:dyDescent="0.35">
      <c r="A3" t="s">
        <v>13</v>
      </c>
    </row>
    <row r="4" spans="1:11" x14ac:dyDescent="0.35">
      <c r="A4" t="s">
        <v>14</v>
      </c>
    </row>
    <row r="5" spans="1:11" x14ac:dyDescent="0.35">
      <c r="A5" t="s">
        <v>15</v>
      </c>
    </row>
    <row r="7" spans="1:11" ht="18.5" x14ac:dyDescent="0.45">
      <c r="A7" s="52" t="s">
        <v>16</v>
      </c>
      <c r="B7" s="52"/>
      <c r="C7" s="52"/>
      <c r="D7" s="52"/>
      <c r="E7" s="52"/>
      <c r="F7" s="52"/>
      <c r="G7" s="52"/>
      <c r="H7" s="52"/>
      <c r="I7" s="52"/>
      <c r="J7" s="52"/>
    </row>
    <row r="8" spans="1:11" x14ac:dyDescent="0.35">
      <c r="A8" s="58" t="str">
        <f>TEXT('Price Proposal'!B9,)</f>
        <v xml:space="preserve">Job: </v>
      </c>
      <c r="B8" s="58"/>
      <c r="C8" s="58"/>
      <c r="D8" s="58"/>
      <c r="E8" s="58"/>
      <c r="F8" s="58"/>
      <c r="G8" s="58"/>
      <c r="H8" s="58"/>
      <c r="I8" s="72" t="e">
        <f>'Price Proposal'!D9:E9</f>
        <v>#VALUE!</v>
      </c>
      <c r="J8" s="60"/>
    </row>
    <row r="9" spans="1:11" x14ac:dyDescent="0.35">
      <c r="A9" s="5"/>
      <c r="B9" s="5"/>
      <c r="C9" s="5"/>
      <c r="D9" s="5"/>
      <c r="E9" s="5"/>
      <c r="F9" s="5"/>
      <c r="G9" s="5"/>
      <c r="H9" s="5"/>
      <c r="I9" s="6"/>
      <c r="J9" s="6"/>
    </row>
    <row r="10" spans="1:11" x14ac:dyDescent="0.35">
      <c r="A10" t="s">
        <v>3</v>
      </c>
      <c r="B10">
        <v>2</v>
      </c>
      <c r="C10">
        <v>2</v>
      </c>
      <c r="D10">
        <f>B10*C10</f>
        <v>4</v>
      </c>
    </row>
    <row r="11" spans="1:11" x14ac:dyDescent="0.35">
      <c r="F11" s="1" t="s">
        <v>26</v>
      </c>
    </row>
    <row r="12" spans="1:11" x14ac:dyDescent="0.35">
      <c r="A12" s="2" t="s">
        <v>17</v>
      </c>
      <c r="B12" s="2" t="s">
        <v>0</v>
      </c>
      <c r="C12" s="2" t="s">
        <v>1</v>
      </c>
      <c r="D12" s="2" t="s">
        <v>2</v>
      </c>
      <c r="E12" s="2" t="s">
        <v>27</v>
      </c>
      <c r="F12" s="2" t="s">
        <v>4</v>
      </c>
      <c r="G12" s="2" t="s">
        <v>7</v>
      </c>
      <c r="H12" s="2" t="s">
        <v>6</v>
      </c>
      <c r="I12" s="2" t="s">
        <v>5</v>
      </c>
      <c r="J12" s="2" t="s">
        <v>9</v>
      </c>
      <c r="K12" s="2"/>
    </row>
    <row r="14" spans="1:11" x14ac:dyDescent="0.35">
      <c r="A14" s="5" t="s">
        <v>48</v>
      </c>
      <c r="B14">
        <v>25</v>
      </c>
      <c r="C14">
        <v>25</v>
      </c>
      <c r="D14">
        <f>B14*C14</f>
        <v>625</v>
      </c>
      <c r="E14">
        <f t="shared" ref="E14:E23" si="0">ROUNDUP(D14/$D$10,0)</f>
        <v>157</v>
      </c>
      <c r="F14">
        <f>ROUNDUP(D14/4,0)</f>
        <v>157</v>
      </c>
      <c r="G14">
        <f>ROUNDUP(F14/2,0)</f>
        <v>79</v>
      </c>
      <c r="H14">
        <f>ROUNDUP(G14*1,0)</f>
        <v>79</v>
      </c>
      <c r="I14">
        <f>ROUNDUP(((B14+C14)*2),0)</f>
        <v>100</v>
      </c>
      <c r="J14">
        <f>ROUNDUP(D14/16,0)</f>
        <v>40</v>
      </c>
    </row>
    <row r="15" spans="1:11" x14ac:dyDescent="0.35">
      <c r="A15" s="5" t="s">
        <v>49</v>
      </c>
      <c r="B15">
        <v>10</v>
      </c>
      <c r="C15">
        <v>37.5</v>
      </c>
      <c r="D15">
        <f t="shared" ref="D15:D23" si="1">B15*C15</f>
        <v>375</v>
      </c>
      <c r="E15">
        <f t="shared" si="0"/>
        <v>94</v>
      </c>
      <c r="F15">
        <f t="shared" ref="F15:F23" si="2">ROUNDUP(D15/4,0)</f>
        <v>94</v>
      </c>
      <c r="G15">
        <f t="shared" ref="G15:G23" si="3">ROUNDUP(F15/2,0)</f>
        <v>47</v>
      </c>
      <c r="H15">
        <f t="shared" ref="H15:H23" si="4">ROUNDUP(G15*1,0)</f>
        <v>47</v>
      </c>
      <c r="I15">
        <f t="shared" ref="I15:I23" si="5">ROUNDUP(((B15+C15)*2),0)</f>
        <v>95</v>
      </c>
      <c r="J15">
        <f t="shared" ref="J15:J23" si="6">ROUNDUP(D15/16,0)</f>
        <v>24</v>
      </c>
    </row>
    <row r="16" spans="1:11" x14ac:dyDescent="0.35">
      <c r="A16" s="5"/>
      <c r="D16">
        <f t="shared" si="1"/>
        <v>0</v>
      </c>
      <c r="E16">
        <f t="shared" si="0"/>
        <v>0</v>
      </c>
      <c r="F16">
        <f t="shared" si="2"/>
        <v>0</v>
      </c>
      <c r="G16">
        <f t="shared" si="3"/>
        <v>0</v>
      </c>
      <c r="H16">
        <f t="shared" si="4"/>
        <v>0</v>
      </c>
      <c r="I16">
        <f t="shared" si="5"/>
        <v>0</v>
      </c>
      <c r="J16">
        <f t="shared" si="6"/>
        <v>0</v>
      </c>
    </row>
    <row r="17" spans="1:16" x14ac:dyDescent="0.35">
      <c r="A17" s="5"/>
      <c r="D17">
        <f t="shared" si="1"/>
        <v>0</v>
      </c>
      <c r="E17">
        <f t="shared" si="0"/>
        <v>0</v>
      </c>
      <c r="F17">
        <f t="shared" si="2"/>
        <v>0</v>
      </c>
      <c r="G17">
        <f t="shared" si="3"/>
        <v>0</v>
      </c>
      <c r="H17">
        <f t="shared" si="4"/>
        <v>0</v>
      </c>
      <c r="I17">
        <f t="shared" si="5"/>
        <v>0</v>
      </c>
      <c r="J17">
        <f t="shared" si="6"/>
        <v>0</v>
      </c>
    </row>
    <row r="18" spans="1:16" x14ac:dyDescent="0.35">
      <c r="A18" s="5"/>
      <c r="D18">
        <f t="shared" si="1"/>
        <v>0</v>
      </c>
      <c r="E18">
        <f t="shared" si="0"/>
        <v>0</v>
      </c>
      <c r="F18">
        <f t="shared" si="2"/>
        <v>0</v>
      </c>
      <c r="G18">
        <f t="shared" si="3"/>
        <v>0</v>
      </c>
      <c r="H18">
        <f t="shared" si="4"/>
        <v>0</v>
      </c>
      <c r="I18">
        <f t="shared" si="5"/>
        <v>0</v>
      </c>
      <c r="J18">
        <f t="shared" si="6"/>
        <v>0</v>
      </c>
    </row>
    <row r="19" spans="1:16" x14ac:dyDescent="0.35">
      <c r="A19" s="5"/>
      <c r="D19">
        <f t="shared" si="1"/>
        <v>0</v>
      </c>
      <c r="E19">
        <f t="shared" si="0"/>
        <v>0</v>
      </c>
      <c r="F19">
        <f t="shared" si="2"/>
        <v>0</v>
      </c>
      <c r="G19">
        <f t="shared" si="3"/>
        <v>0</v>
      </c>
      <c r="H19">
        <f t="shared" si="4"/>
        <v>0</v>
      </c>
      <c r="I19">
        <f t="shared" si="5"/>
        <v>0</v>
      </c>
      <c r="J19">
        <f t="shared" si="6"/>
        <v>0</v>
      </c>
    </row>
    <row r="20" spans="1:16" x14ac:dyDescent="0.35">
      <c r="A20" s="5"/>
      <c r="D20">
        <f t="shared" si="1"/>
        <v>0</v>
      </c>
      <c r="E20">
        <f t="shared" si="0"/>
        <v>0</v>
      </c>
      <c r="F20">
        <f t="shared" si="2"/>
        <v>0</v>
      </c>
      <c r="G20">
        <f t="shared" si="3"/>
        <v>0</v>
      </c>
      <c r="H20">
        <f t="shared" si="4"/>
        <v>0</v>
      </c>
      <c r="I20">
        <f t="shared" si="5"/>
        <v>0</v>
      </c>
      <c r="J20">
        <f t="shared" si="6"/>
        <v>0</v>
      </c>
    </row>
    <row r="21" spans="1:16" x14ac:dyDescent="0.35">
      <c r="A21" s="5"/>
      <c r="D21">
        <f t="shared" si="1"/>
        <v>0</v>
      </c>
      <c r="E21">
        <f t="shared" si="0"/>
        <v>0</v>
      </c>
      <c r="F21">
        <f t="shared" si="2"/>
        <v>0</v>
      </c>
      <c r="G21">
        <f t="shared" si="3"/>
        <v>0</v>
      </c>
      <c r="H21">
        <f t="shared" si="4"/>
        <v>0</v>
      </c>
      <c r="I21">
        <f t="shared" si="5"/>
        <v>0</v>
      </c>
      <c r="J21">
        <f t="shared" si="6"/>
        <v>0</v>
      </c>
    </row>
    <row r="22" spans="1:16" x14ac:dyDescent="0.35">
      <c r="D22">
        <f t="shared" si="1"/>
        <v>0</v>
      </c>
      <c r="E22">
        <f t="shared" si="0"/>
        <v>0</v>
      </c>
      <c r="F22">
        <f t="shared" si="2"/>
        <v>0</v>
      </c>
      <c r="G22">
        <f t="shared" si="3"/>
        <v>0</v>
      </c>
      <c r="H22">
        <f t="shared" si="4"/>
        <v>0</v>
      </c>
      <c r="I22">
        <f t="shared" si="5"/>
        <v>0</v>
      </c>
      <c r="J22">
        <f t="shared" si="6"/>
        <v>0</v>
      </c>
    </row>
    <row r="23" spans="1:16" x14ac:dyDescent="0.35">
      <c r="D23">
        <f t="shared" si="1"/>
        <v>0</v>
      </c>
      <c r="E23">
        <f t="shared" si="0"/>
        <v>0</v>
      </c>
      <c r="F23">
        <f t="shared" si="2"/>
        <v>0</v>
      </c>
      <c r="G23">
        <f t="shared" si="3"/>
        <v>0</v>
      </c>
      <c r="H23">
        <f t="shared" si="4"/>
        <v>0</v>
      </c>
      <c r="I23">
        <f t="shared" si="5"/>
        <v>0</v>
      </c>
      <c r="J23">
        <f t="shared" si="6"/>
        <v>0</v>
      </c>
    </row>
    <row r="24" spans="1:16" x14ac:dyDescent="0.35">
      <c r="A24" s="1" t="s">
        <v>10</v>
      </c>
      <c r="B24" s="1"/>
      <c r="C24" s="1"/>
      <c r="D24" s="1">
        <f t="shared" ref="D24:J24" si="7">SUM(D14:D23)</f>
        <v>1000</v>
      </c>
      <c r="E24" s="1">
        <f t="shared" si="7"/>
        <v>251</v>
      </c>
      <c r="F24" s="1">
        <f t="shared" si="7"/>
        <v>251</v>
      </c>
      <c r="G24" s="1">
        <f t="shared" si="7"/>
        <v>126</v>
      </c>
      <c r="H24" s="1">
        <f t="shared" si="7"/>
        <v>126</v>
      </c>
      <c r="I24" s="1">
        <f t="shared" si="7"/>
        <v>195</v>
      </c>
      <c r="J24" s="1">
        <f t="shared" si="7"/>
        <v>64</v>
      </c>
    </row>
    <row r="26" spans="1:16" x14ac:dyDescent="0.35">
      <c r="A26" t="s">
        <v>18</v>
      </c>
      <c r="B26" s="56" t="s">
        <v>41</v>
      </c>
      <c r="C26" s="56"/>
      <c r="D26" t="s">
        <v>19</v>
      </c>
      <c r="E26" t="s">
        <v>20</v>
      </c>
      <c r="G26" s="7" t="s">
        <v>42</v>
      </c>
      <c r="H26" s="29" t="s">
        <v>43</v>
      </c>
      <c r="I26" s="29" t="s">
        <v>32</v>
      </c>
      <c r="J26" s="8" t="s">
        <v>33</v>
      </c>
      <c r="L26" s="72" t="s">
        <v>46</v>
      </c>
      <c r="M26" s="73"/>
      <c r="N26" s="73"/>
      <c r="O26" s="73"/>
      <c r="P26" s="60"/>
    </row>
    <row r="27" spans="1:16" x14ac:dyDescent="0.35">
      <c r="A27" t="str">
        <f>"Panels "&amp;B10&amp;" x "&amp;C10</f>
        <v>Panels 2 x 2</v>
      </c>
      <c r="B27" s="56">
        <f>E24</f>
        <v>251</v>
      </c>
      <c r="C27" s="56"/>
      <c r="D27" s="43">
        <f>I27/G27</f>
        <v>0</v>
      </c>
      <c r="E27">
        <f>B27*D27</f>
        <v>0</v>
      </c>
      <c r="G27" s="38">
        <v>8</v>
      </c>
      <c r="H27" s="39">
        <f>ROUNDUP(B27/G27,0)</f>
        <v>32</v>
      </c>
      <c r="I27" s="39">
        <v>0</v>
      </c>
      <c r="J27" s="9">
        <f>H27*I27</f>
        <v>0</v>
      </c>
      <c r="L27" s="69" t="s">
        <v>50</v>
      </c>
      <c r="M27" s="70"/>
      <c r="N27" s="70"/>
      <c r="O27" s="70"/>
      <c r="P27" s="71"/>
    </row>
    <row r="28" spans="1:16" x14ac:dyDescent="0.35">
      <c r="A28" t="s">
        <v>21</v>
      </c>
      <c r="B28" s="56">
        <f>ROUNDUP(F24/12,0)</f>
        <v>21</v>
      </c>
      <c r="C28" s="56"/>
      <c r="D28" s="43">
        <f>I28/G28</f>
        <v>23.25</v>
      </c>
      <c r="E28">
        <f>B28*D28</f>
        <v>488.25</v>
      </c>
      <c r="G28" s="38">
        <v>20</v>
      </c>
      <c r="H28" s="39">
        <f>ROUNDUP(B28/G28,0)</f>
        <v>2</v>
      </c>
      <c r="I28" s="39">
        <v>465</v>
      </c>
      <c r="J28" s="9">
        <f>H28*I28</f>
        <v>930</v>
      </c>
      <c r="K28" t="s">
        <v>82</v>
      </c>
      <c r="L28" s="69" t="s">
        <v>81</v>
      </c>
      <c r="M28" s="70"/>
      <c r="N28" s="70"/>
      <c r="O28" s="70"/>
      <c r="P28" s="71"/>
    </row>
    <row r="29" spans="1:16" x14ac:dyDescent="0.35">
      <c r="A29" t="s">
        <v>22</v>
      </c>
      <c r="B29" s="56">
        <f>ROUNDUP(G24,0)+2</f>
        <v>128</v>
      </c>
      <c r="C29" s="56"/>
      <c r="D29" s="43">
        <f>I29/G29</f>
        <v>5.3</v>
      </c>
      <c r="E29">
        <f>B29*D29</f>
        <v>678.4</v>
      </c>
      <c r="G29" s="38">
        <v>60</v>
      </c>
      <c r="H29" s="39">
        <f>ROUNDUP(B29/G29,0)</f>
        <v>3</v>
      </c>
      <c r="I29" s="39">
        <v>318</v>
      </c>
      <c r="J29" s="9">
        <f>H29*I29</f>
        <v>954</v>
      </c>
      <c r="K29" t="s">
        <v>83</v>
      </c>
    </row>
    <row r="30" spans="1:16" x14ac:dyDescent="0.35">
      <c r="A30" t="s">
        <v>23</v>
      </c>
      <c r="B30" s="56">
        <f>ROUNDUP(H24,0)+2</f>
        <v>128</v>
      </c>
      <c r="C30" s="56"/>
      <c r="D30" s="43">
        <f>I30/G30</f>
        <v>2.6333333333333333</v>
      </c>
      <c r="E30">
        <f>B30*D30</f>
        <v>337.06666666666666</v>
      </c>
      <c r="G30" s="38">
        <v>60</v>
      </c>
      <c r="H30" s="39">
        <f>ROUNDUP(B30/G30,0)</f>
        <v>3</v>
      </c>
      <c r="I30" s="39">
        <v>158</v>
      </c>
      <c r="J30" s="9">
        <f>H30*I30</f>
        <v>474</v>
      </c>
      <c r="K30" t="s">
        <v>84</v>
      </c>
    </row>
    <row r="31" spans="1:16" x14ac:dyDescent="0.35">
      <c r="A31" t="s">
        <v>24</v>
      </c>
      <c r="B31" s="56">
        <f>ROUNDUP(I24/12,0)</f>
        <v>17</v>
      </c>
      <c r="C31" s="56"/>
      <c r="D31" s="43">
        <f>I31/G31</f>
        <v>9.1</v>
      </c>
      <c r="E31">
        <f>B31*D31</f>
        <v>154.69999999999999</v>
      </c>
      <c r="G31" s="40">
        <v>30</v>
      </c>
      <c r="H31" s="41">
        <f>ROUNDUP(B31/G31,0)</f>
        <v>1</v>
      </c>
      <c r="I31" s="41">
        <v>273</v>
      </c>
      <c r="J31" s="9">
        <f>H31*I31</f>
        <v>273</v>
      </c>
      <c r="K31" t="s">
        <v>54</v>
      </c>
    </row>
    <row r="32" spans="1:16" ht="15" thickBot="1" x14ac:dyDescent="0.4">
      <c r="A32" t="s">
        <v>47</v>
      </c>
      <c r="B32" s="56"/>
      <c r="C32" s="56"/>
      <c r="D32">
        <v>0.65</v>
      </c>
      <c r="E32">
        <f>J24*D32</f>
        <v>41.6</v>
      </c>
      <c r="J32" s="15">
        <f>SUM(J27:J31)</f>
        <v>2631</v>
      </c>
    </row>
    <row r="33" spans="1:15" ht="15" thickTop="1" x14ac:dyDescent="0.35">
      <c r="B33" s="56"/>
      <c r="C33" s="56"/>
    </row>
    <row r="34" spans="1:15" x14ac:dyDescent="0.35">
      <c r="A34" s="1" t="s">
        <v>25</v>
      </c>
      <c r="B34" s="1"/>
      <c r="C34" s="1"/>
      <c r="D34" s="1"/>
      <c r="E34" s="11">
        <f>SUM(E27:E33)</f>
        <v>1700.0166666666667</v>
      </c>
    </row>
    <row r="35" spans="1:15" x14ac:dyDescent="0.35">
      <c r="A35" s="1" t="s">
        <v>28</v>
      </c>
      <c r="B35" s="1"/>
      <c r="C35" s="1"/>
      <c r="D35" s="12">
        <v>0.06</v>
      </c>
      <c r="E35" s="11">
        <f>(E34*D35)</f>
        <v>102.00099999999999</v>
      </c>
    </row>
    <row r="36" spans="1:15" x14ac:dyDescent="0.35">
      <c r="A36" s="1" t="s">
        <v>45</v>
      </c>
      <c r="B36" s="1"/>
      <c r="C36" s="1"/>
      <c r="D36" s="10">
        <v>0.2</v>
      </c>
      <c r="E36" s="11">
        <f>(E34*D36)</f>
        <v>340.00333333333333</v>
      </c>
      <c r="L36" s="1"/>
      <c r="M36" s="1"/>
      <c r="N36" s="1"/>
      <c r="O36" s="1"/>
    </row>
    <row r="37" spans="1:15" x14ac:dyDescent="0.35">
      <c r="A37" s="13" t="s">
        <v>29</v>
      </c>
      <c r="B37" s="13"/>
      <c r="C37" s="13"/>
      <c r="D37" s="13"/>
      <c r="E37" s="14">
        <f>SUM(E34:E36)</f>
        <v>2142.0209999999997</v>
      </c>
      <c r="L37" s="1"/>
    </row>
    <row r="38" spans="1:15" x14ac:dyDescent="0.35">
      <c r="A38" s="1" t="s">
        <v>8</v>
      </c>
      <c r="B38" s="1"/>
      <c r="C38" s="1"/>
      <c r="D38" s="1"/>
      <c r="E38" s="11">
        <f>(D24*J38)+((D24*J38)*D36)</f>
        <v>0</v>
      </c>
      <c r="H38" s="57" t="s">
        <v>40</v>
      </c>
      <c r="I38" s="57"/>
      <c r="J38" s="24">
        <v>0</v>
      </c>
      <c r="L38" s="1"/>
    </row>
    <row r="39" spans="1:15" s="28" customFormat="1" ht="21.5" thickBot="1" x14ac:dyDescent="0.55000000000000004">
      <c r="A39" s="26" t="s">
        <v>30</v>
      </c>
      <c r="B39" s="26"/>
      <c r="C39" s="26"/>
      <c r="D39" s="26"/>
      <c r="E39" s="27">
        <f>ROUNDUP(SUM(E37:E38),0)</f>
        <v>2143</v>
      </c>
      <c r="M39"/>
      <c r="N39"/>
      <c r="O39"/>
    </row>
    <row r="40" spans="1:15" ht="15" thickTop="1" x14ac:dyDescent="0.35"/>
    <row r="41" spans="1:15" x14ac:dyDescent="0.35">
      <c r="A41" s="32"/>
      <c r="B41" s="32"/>
      <c r="C41" s="32"/>
      <c r="D41" s="33"/>
      <c r="E41" s="42"/>
      <c r="G41" s="32"/>
    </row>
    <row r="42" spans="1:15" ht="18.5" x14ac:dyDescent="0.45">
      <c r="A42" s="32"/>
      <c r="B42" s="37"/>
      <c r="C42" s="32"/>
      <c r="D42" s="33"/>
      <c r="E42" s="34"/>
      <c r="F42" s="32"/>
      <c r="G42" s="74" t="s">
        <v>85</v>
      </c>
      <c r="H42" s="74"/>
      <c r="I42" s="74"/>
    </row>
    <row r="43" spans="1:15" x14ac:dyDescent="0.35">
      <c r="A43" s="35" t="s">
        <v>44</v>
      </c>
      <c r="B43" s="36">
        <f>E39/D24</f>
        <v>2.1429999999999998</v>
      </c>
    </row>
    <row r="44" spans="1:15" x14ac:dyDescent="0.35">
      <c r="A44" s="35"/>
    </row>
    <row r="45" spans="1:15" x14ac:dyDescent="0.35">
      <c r="A45" s="35"/>
      <c r="F45" s="36"/>
    </row>
    <row r="46" spans="1:15" x14ac:dyDescent="0.35">
      <c r="A46" s="35"/>
    </row>
    <row r="49" spans="1:4" x14ac:dyDescent="0.35">
      <c r="A49" s="35"/>
      <c r="D49" s="36"/>
    </row>
    <row r="50" spans="1:4" x14ac:dyDescent="0.35">
      <c r="A50" s="35"/>
      <c r="D50" s="36"/>
    </row>
    <row r="51" spans="1:4" x14ac:dyDescent="0.35">
      <c r="D51" s="36"/>
    </row>
  </sheetData>
  <mergeCells count="16">
    <mergeCell ref="B33:C33"/>
    <mergeCell ref="H38:I38"/>
    <mergeCell ref="G42:I42"/>
    <mergeCell ref="B28:C28"/>
    <mergeCell ref="L28:P28"/>
    <mergeCell ref="B29:C29"/>
    <mergeCell ref="B30:C30"/>
    <mergeCell ref="B31:C31"/>
    <mergeCell ref="B32:C32"/>
    <mergeCell ref="B27:C27"/>
    <mergeCell ref="L27:P27"/>
    <mergeCell ref="A7:J7"/>
    <mergeCell ref="A8:H8"/>
    <mergeCell ref="I8:J8"/>
    <mergeCell ref="B26:C26"/>
    <mergeCell ref="L26:P26"/>
  </mergeCells>
  <pageMargins left="0.25" right="0.25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DFA20EA-69A0-4AA4-AAFC-E2D448469DA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Price Proposal</vt:lpstr>
      <vt:lpstr>Prelude XL</vt:lpstr>
      <vt:lpstr>Grid Suprafine</vt:lpstr>
      <vt:lpstr>Silhoutte Grid</vt:lpstr>
      <vt:lpstr>Silhoutte Grid 18 Reveal</vt:lpstr>
      <vt:lpstr>Drywall Grid</vt:lpstr>
      <vt:lpstr>Interlude XL Grid</vt:lpstr>
      <vt:lpstr>'Drywall Grid'!Print_Area</vt:lpstr>
      <vt:lpstr>'Grid Suprafine'!Print_Area</vt:lpstr>
      <vt:lpstr>'Interlude XL Grid'!Print_Area</vt:lpstr>
      <vt:lpstr>'Prelude XL'!Print_Area</vt:lpstr>
      <vt:lpstr>'Price Proposal'!Print_Area</vt:lpstr>
      <vt:lpstr>'Silhoutte Grid'!Print_Area</vt:lpstr>
      <vt:lpstr>'Silhoutte Grid 18 Reveal'!Print_Area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2025-10-07T20:31:15Z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lanSwiftJobName">
    <vt:lpwstr/>
  </property>
  <property fmtid="{D5CDD505-2E9C-101B-9397-08002B2CF9AE}" pid="3" name="PlanSwiftJobGuid">
    <vt:lpwstr/>
  </property>
  <property fmtid="{D5CDD505-2E9C-101B-9397-08002B2CF9AE}" pid="4" name="LinkedDataId">
    <vt:lpwstr>{4DFA20EA-69A0-4AA4-AAFC-E2D448469DA4}</vt:lpwstr>
  </property>
</Properties>
</file>